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ata (D)\Aurora Refurbishment\9_CONTRACTS MANAGEMENT_PROCUREMENT STRATEGY\Cabling and Stringing\"/>
    </mc:Choice>
  </mc:AlternateContent>
  <xr:revisionPtr revIDLastSave="0" documentId="8_{FF619D08-0E70-4626-B4BB-4684036640C8}" xr6:coauthVersionLast="47" xr6:coauthVersionMax="47" xr10:uidLastSave="{00000000-0000-0000-0000-000000000000}"/>
  <bookViews>
    <workbookView xWindow="390" yWindow="0" windowWidth="19230" windowHeight="10800" tabRatio="935" xr2:uid="{00000000-000D-0000-FFFF-FFFF00000000}"/>
  </bookViews>
  <sheets>
    <sheet name="Cover Page" sheetId="2" r:id="rId1"/>
    <sheet name="PRELIMINARIES" sheetId="3" r:id="rId2"/>
    <sheet name="STRINGING" sheetId="4" r:id="rId3"/>
    <sheet name="CABLING" sheetId="5" r:id="rId4"/>
    <sheet name="FIBRE" sheetId="6" r:id="rId5"/>
    <sheet name="RTV COATING" sheetId="7" r:id="rId6"/>
    <sheet name="DISMANTLING" sheetId="8" r:id="rId7"/>
    <sheet name="MATERIAL SUPPLY" sheetId="9" r:id="rId8"/>
    <sheet name="SUMMARY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1">#REF!</definedName>
    <definedName name="\a">#REF!</definedName>
    <definedName name="\b">[1]DCF!#REF!</definedName>
    <definedName name="\c">[1]DCF!#REF!</definedName>
    <definedName name="\d" localSheetId="1">[1]DCF!#REF!</definedName>
    <definedName name="\d">[1]DCF!#REF!</definedName>
    <definedName name="\e">[1]DCF!#REF!</definedName>
    <definedName name="\f">[1]DCF!#REF!</definedName>
    <definedName name="\g">[1]DCF!#REF!</definedName>
    <definedName name="\h">[1]DCF!#REF!</definedName>
    <definedName name="\i">[1]DCF!#REF!</definedName>
    <definedName name="\m">#REF!</definedName>
    <definedName name="\z">#REF!</definedName>
    <definedName name="______CXX1">'[2]1'!$F$175:$F$182</definedName>
    <definedName name="______CXX2">'[2]2'!$F$175:$F$182</definedName>
    <definedName name="______CXX3">'[2]3'!$F$175:$F$182</definedName>
    <definedName name="______CXX4">'[2]4'!$F$175:$F$182</definedName>
    <definedName name="______CXX5">'[2]5'!$F$175:$F$182</definedName>
    <definedName name="______CXX6">'[2]6'!$F$175:$F$182</definedName>
    <definedName name="______CXX7">'[2]7'!$F$175:$F$182</definedName>
    <definedName name="______CXX8">'[2]8'!$F$175:$F$182</definedName>
    <definedName name="______CXX9">'[2]9'!$F$175:$F$182</definedName>
    <definedName name="______EXX1">'[2]1'!$F$129:$F$168</definedName>
    <definedName name="______EXX2">'[2]2'!$F$129:$F$168</definedName>
    <definedName name="______EXX3">'[2]3'!$F$129:$F$168</definedName>
    <definedName name="______EXX4">'[2]4'!$F$129:$F$168</definedName>
    <definedName name="______EXX5">'[2]5'!$F$129:$F$168</definedName>
    <definedName name="______EXX6">'[2]6'!$F$129:$F$168</definedName>
    <definedName name="______EXX7">'[2]7'!$F$129:$F$168</definedName>
    <definedName name="______EXX8">'[2]8'!$F$129:$F$168</definedName>
    <definedName name="______EXX9">'[2]9'!$F$129:$F$168</definedName>
    <definedName name="______MXX1">'[2]1'!$F$13:$F$64</definedName>
    <definedName name="______MXX2">'[2]2'!$F$13:$F$64</definedName>
    <definedName name="______MXX3">'[2]3'!$F$13:$F$64</definedName>
    <definedName name="______MXX4">'[2]4'!$F$13:$F$64</definedName>
    <definedName name="______MXX5">'[2]5'!$F$13:$F$64</definedName>
    <definedName name="______MXX6">'[2]6'!$F$13:$F$64</definedName>
    <definedName name="______MXX7">'[2]7'!$F$13:$F$64</definedName>
    <definedName name="______MXX8">'[2]8'!$F$13:$F$64</definedName>
    <definedName name="______MXX9">'[2]9'!$F$13:$F$64</definedName>
    <definedName name="______SXX1">'[2]1'!$F$71:$F$122</definedName>
    <definedName name="______SXX2">'[2]2'!$F$71:$F$122</definedName>
    <definedName name="______SXX3">'[2]3'!$F$71:$F$122</definedName>
    <definedName name="______SXX4">'[2]4'!$F$71:$F$122</definedName>
    <definedName name="______SXX5">'[2]5'!$F$71:$F$122</definedName>
    <definedName name="______SXX6">'[2]6'!$F$71:$F$122</definedName>
    <definedName name="______SXX7">'[2]7'!$F$71:$F$122</definedName>
    <definedName name="______SXX8">'[2]8'!$F$71:$F$122</definedName>
    <definedName name="______SXX9">'[2]9'!$F$71:$F$122</definedName>
    <definedName name="_____CXX1">'[2]1'!$F$175:$F$182</definedName>
    <definedName name="_____CXX2">'[2]2'!$F$175:$F$182</definedName>
    <definedName name="_____CXX3">'[2]3'!$F$175:$F$182</definedName>
    <definedName name="_____CXX4">'[2]4'!$F$175:$F$182</definedName>
    <definedName name="_____CXX5">'[2]5'!$F$175:$F$182</definedName>
    <definedName name="_____CXX6">'[2]6'!$F$175:$F$182</definedName>
    <definedName name="_____CXX7">'[2]7'!$F$175:$F$182</definedName>
    <definedName name="_____CXX8">'[2]8'!$F$175:$F$182</definedName>
    <definedName name="_____CXX9">'[2]9'!$F$175:$F$182</definedName>
    <definedName name="_____EXX1">'[2]1'!$F$129:$F$168</definedName>
    <definedName name="_____EXX2">'[2]2'!$F$129:$F$168</definedName>
    <definedName name="_____EXX3">'[2]3'!$F$129:$F$168</definedName>
    <definedName name="_____EXX4">'[2]4'!$F$129:$F$168</definedName>
    <definedName name="_____EXX5">'[2]5'!$F$129:$F$168</definedName>
    <definedName name="_____EXX6">'[2]6'!$F$129:$F$168</definedName>
    <definedName name="_____EXX7">'[2]7'!$F$129:$F$168</definedName>
    <definedName name="_____EXX8">'[2]8'!$F$129:$F$168</definedName>
    <definedName name="_____EXX9">'[2]9'!$F$129:$F$168</definedName>
    <definedName name="_____MXX1">'[2]1'!$F$13:$F$64</definedName>
    <definedName name="_____MXX2">'[2]2'!$F$13:$F$64</definedName>
    <definedName name="_____MXX3">'[2]3'!$F$13:$F$64</definedName>
    <definedName name="_____MXX4">'[2]4'!$F$13:$F$64</definedName>
    <definedName name="_____MXX5">'[2]5'!$F$13:$F$64</definedName>
    <definedName name="_____MXX6">'[2]6'!$F$13:$F$64</definedName>
    <definedName name="_____MXX7">'[2]7'!$F$13:$F$64</definedName>
    <definedName name="_____MXX8">'[2]8'!$F$13:$F$64</definedName>
    <definedName name="_____MXX9">'[2]9'!$F$13:$F$64</definedName>
    <definedName name="_____SXX1">'[2]1'!$F$71:$F$122</definedName>
    <definedName name="_____SXX2">'[2]2'!$F$71:$F$122</definedName>
    <definedName name="_____SXX3">'[2]3'!$F$71:$F$122</definedName>
    <definedName name="_____SXX4">'[2]4'!$F$71:$F$122</definedName>
    <definedName name="_____SXX5">'[2]5'!$F$71:$F$122</definedName>
    <definedName name="_____SXX6">'[2]6'!$F$71:$F$122</definedName>
    <definedName name="_____SXX7">'[2]7'!$F$71:$F$122</definedName>
    <definedName name="_____SXX8">'[2]8'!$F$71:$F$122</definedName>
    <definedName name="_____SXX9">'[2]9'!$F$71:$F$122</definedName>
    <definedName name="____CXX1">'[2]1'!$F$175:$F$182</definedName>
    <definedName name="____CXX2">'[2]2'!$F$175:$F$182</definedName>
    <definedName name="____CXX3">'[2]3'!$F$175:$F$182</definedName>
    <definedName name="____CXX4">'[2]4'!$F$175:$F$182</definedName>
    <definedName name="____CXX5">'[2]5'!$F$175:$F$182</definedName>
    <definedName name="____CXX6">'[2]6'!$F$175:$F$182</definedName>
    <definedName name="____CXX7">'[2]7'!$F$175:$F$182</definedName>
    <definedName name="____CXX8">'[2]8'!$F$175:$F$182</definedName>
    <definedName name="____CXX9">'[2]9'!$F$175:$F$182</definedName>
    <definedName name="____EXX1">'[2]1'!$F$129:$F$168</definedName>
    <definedName name="____EXX2">'[2]2'!$F$129:$F$168</definedName>
    <definedName name="____EXX3">'[2]3'!$F$129:$F$168</definedName>
    <definedName name="____EXX4">'[2]4'!$F$129:$F$168</definedName>
    <definedName name="____EXX5">'[2]5'!$F$129:$F$168</definedName>
    <definedName name="____EXX6">'[2]6'!$F$129:$F$168</definedName>
    <definedName name="____EXX7">'[2]7'!$F$129:$F$168</definedName>
    <definedName name="____EXX8">'[2]8'!$F$129:$F$168</definedName>
    <definedName name="____EXX9">'[2]9'!$F$129:$F$168</definedName>
    <definedName name="____MXX1">'[2]1'!$F$13:$F$64</definedName>
    <definedName name="____MXX2">'[2]2'!$F$13:$F$64</definedName>
    <definedName name="____MXX3">'[2]3'!$F$13:$F$64</definedName>
    <definedName name="____MXX4">'[2]4'!$F$13:$F$64</definedName>
    <definedName name="____MXX5">'[2]5'!$F$13:$F$64</definedName>
    <definedName name="____MXX6">'[2]6'!$F$13:$F$64</definedName>
    <definedName name="____MXX7">'[2]7'!$F$13:$F$64</definedName>
    <definedName name="____MXX8">'[2]8'!$F$13:$F$64</definedName>
    <definedName name="____MXX9">'[2]9'!$F$13:$F$64</definedName>
    <definedName name="____SXX1">'[2]1'!$F$71:$F$122</definedName>
    <definedName name="____SXX2">'[2]2'!$F$71:$F$122</definedName>
    <definedName name="____SXX3">'[2]3'!$F$71:$F$122</definedName>
    <definedName name="____SXX4">'[2]4'!$F$71:$F$122</definedName>
    <definedName name="____SXX5">'[2]5'!$F$71:$F$122</definedName>
    <definedName name="____SXX6">'[2]6'!$F$71:$F$122</definedName>
    <definedName name="____SXX7">'[2]7'!$F$71:$F$122</definedName>
    <definedName name="____SXX8">'[2]8'!$F$71:$F$122</definedName>
    <definedName name="____SXX9">'[2]9'!$F$71:$F$122</definedName>
    <definedName name="___CXX1">'[2]1'!$F$175:$F$182</definedName>
    <definedName name="___CXX2">'[2]2'!$F$175:$F$182</definedName>
    <definedName name="___CXX3">'[2]3'!$F$175:$F$182</definedName>
    <definedName name="___CXX4">'[2]4'!$F$175:$F$182</definedName>
    <definedName name="___CXX5">'[2]5'!$F$175:$F$182</definedName>
    <definedName name="___CXX6">'[2]6'!$F$175:$F$182</definedName>
    <definedName name="___CXX7">'[2]7'!$F$175:$F$182</definedName>
    <definedName name="___CXX8">'[2]8'!$F$175:$F$182</definedName>
    <definedName name="___CXX9">'[2]9'!$F$175:$F$182</definedName>
    <definedName name="___EXX1">'[2]1'!$F$129:$F$168</definedName>
    <definedName name="___EXX2">'[2]2'!$F$129:$F$168</definedName>
    <definedName name="___EXX3">'[2]3'!$F$129:$F$168</definedName>
    <definedName name="___EXX4">'[2]4'!$F$129:$F$168</definedName>
    <definedName name="___EXX5">'[2]5'!$F$129:$F$168</definedName>
    <definedName name="___EXX6">'[2]6'!$F$129:$F$168</definedName>
    <definedName name="___EXX7">'[2]7'!$F$129:$F$168</definedName>
    <definedName name="___EXX8">'[2]8'!$F$129:$F$168</definedName>
    <definedName name="___EXX9">'[2]9'!$F$129:$F$168</definedName>
    <definedName name="___MXX1">'[2]1'!$F$13:$F$64</definedName>
    <definedName name="___MXX2">'[2]2'!$F$13:$F$64</definedName>
    <definedName name="___MXX3">'[2]3'!$F$13:$F$64</definedName>
    <definedName name="___MXX4">'[2]4'!$F$13:$F$64</definedName>
    <definedName name="___MXX5">'[2]5'!$F$13:$F$64</definedName>
    <definedName name="___MXX6">'[2]6'!$F$13:$F$64</definedName>
    <definedName name="___MXX7">'[2]7'!$F$13:$F$64</definedName>
    <definedName name="___MXX8">'[2]8'!$F$13:$F$64</definedName>
    <definedName name="___MXX9">'[2]9'!$F$13:$F$64</definedName>
    <definedName name="___SXX1">'[2]1'!$F$71:$F$122</definedName>
    <definedName name="___SXX2">'[2]2'!$F$71:$F$122</definedName>
    <definedName name="___SXX3">'[2]3'!$F$71:$F$122</definedName>
    <definedName name="___SXX4">'[2]4'!$F$71:$F$122</definedName>
    <definedName name="___SXX5">'[2]5'!$F$71:$F$122</definedName>
    <definedName name="___SXX6">'[2]6'!$F$71:$F$122</definedName>
    <definedName name="___SXX7">'[2]7'!$F$71:$F$122</definedName>
    <definedName name="___SXX8">'[2]8'!$F$71:$F$122</definedName>
    <definedName name="___SXX9">'[2]9'!$F$71:$F$122</definedName>
    <definedName name="__CXX1">'[2]1'!$F$175:$F$182</definedName>
    <definedName name="__CXX2">'[2]2'!$F$175:$F$182</definedName>
    <definedName name="__CXX3">'[2]3'!$F$175:$F$182</definedName>
    <definedName name="__CXX4">'[2]4'!$F$175:$F$182</definedName>
    <definedName name="__CXX5">'[2]5'!$F$175:$F$182</definedName>
    <definedName name="__CXX6">'[2]6'!$F$175:$F$182</definedName>
    <definedName name="__CXX7">'[2]7'!$F$175:$F$182</definedName>
    <definedName name="__CXX8">'[2]8'!$F$175:$F$182</definedName>
    <definedName name="__CXX9">'[2]9'!$F$175:$F$182</definedName>
    <definedName name="__EXX1">'[2]1'!$F$129:$F$168</definedName>
    <definedName name="__EXX2">'[2]2'!$F$129:$F$168</definedName>
    <definedName name="__EXX3">'[2]3'!$F$129:$F$168</definedName>
    <definedName name="__EXX4">'[2]4'!$F$129:$F$168</definedName>
    <definedName name="__EXX5">'[2]5'!$F$129:$F$168</definedName>
    <definedName name="__EXX6">'[2]6'!$F$129:$F$168</definedName>
    <definedName name="__EXX7">'[2]7'!$F$129:$F$168</definedName>
    <definedName name="__EXX8">'[2]8'!$F$129:$F$168</definedName>
    <definedName name="__EXX9">'[2]9'!$F$129:$F$168</definedName>
    <definedName name="__MXX1">'[2]1'!$F$13:$F$64</definedName>
    <definedName name="__MXX2">'[2]2'!$F$13:$F$64</definedName>
    <definedName name="__MXX3">'[2]3'!$F$13:$F$64</definedName>
    <definedName name="__MXX4">'[2]4'!$F$13:$F$64</definedName>
    <definedName name="__MXX5">'[2]5'!$F$13:$F$64</definedName>
    <definedName name="__MXX6">'[2]6'!$F$13:$F$64</definedName>
    <definedName name="__MXX7">'[2]7'!$F$13:$F$64</definedName>
    <definedName name="__MXX8">'[2]8'!$F$13:$F$64</definedName>
    <definedName name="__MXX9">'[2]9'!$F$13:$F$64</definedName>
    <definedName name="__PG1">#REF!</definedName>
    <definedName name="__SCH2">#REF!</definedName>
    <definedName name="__SXX1">'[2]1'!$F$71:$F$122</definedName>
    <definedName name="__SXX2">'[2]2'!$F$71:$F$122</definedName>
    <definedName name="__SXX3">'[2]3'!$F$71:$F$122</definedName>
    <definedName name="__SXX4">'[2]4'!$F$71:$F$122</definedName>
    <definedName name="__SXX5">'[2]5'!$F$71:$F$122</definedName>
    <definedName name="__SXX6">'[2]6'!$F$71:$F$122</definedName>
    <definedName name="__SXX7">'[2]7'!$F$71:$F$122</definedName>
    <definedName name="__SXX8">'[2]8'!$F$71:$F$122</definedName>
    <definedName name="__SXX9">'[2]9'!$F$71:$F$122</definedName>
    <definedName name="_2_">[1]DCF!#REF!</definedName>
    <definedName name="_4_">[1]DCF!#REF!</definedName>
    <definedName name="_6L">[1]DCF!#REF!</definedName>
    <definedName name="_8P__Print_Area">[1]DCF!#REF!</definedName>
    <definedName name="_C8">#REF!</definedName>
    <definedName name="_CXX1">'[2]1'!$F$175:$F$182</definedName>
    <definedName name="_CXX2">'[2]2'!$F$175:$F$182</definedName>
    <definedName name="_CXX3">'[2]3'!$F$175:$F$182</definedName>
    <definedName name="_CXX4">'[2]4'!$F$175:$F$182</definedName>
    <definedName name="_CXX5">'[2]5'!$F$175:$F$182</definedName>
    <definedName name="_CXX6">'[2]6'!$F$175:$F$182</definedName>
    <definedName name="_CXX7">'[2]7'!$F$175:$F$182</definedName>
    <definedName name="_CXX8">'[2]8'!$F$175:$F$182</definedName>
    <definedName name="_CXX9">'[2]9'!$F$175:$F$182</definedName>
    <definedName name="_EXX1">'[2]1'!$F$129:$F$168</definedName>
    <definedName name="_EXX2">'[2]2'!$F$129:$F$168</definedName>
    <definedName name="_EXX3">'[2]3'!$F$129:$F$168</definedName>
    <definedName name="_EXX4">'[2]4'!$F$129:$F$168</definedName>
    <definedName name="_EXX5">'[2]5'!$F$129:$F$168</definedName>
    <definedName name="_EXX6">'[2]6'!$F$129:$F$168</definedName>
    <definedName name="_EXX7">'[2]7'!$F$129:$F$168</definedName>
    <definedName name="_EXX8">'[2]8'!$F$129:$F$168</definedName>
    <definedName name="_EXX9">'[2]9'!$F$129:$F$168</definedName>
    <definedName name="_Fill" hidden="1">[3]PRELIMIN!#REF!</definedName>
    <definedName name="_filll" hidden="1">[3]PRELIMIN!#REF!</definedName>
    <definedName name="_J">[1]DCF!#REF!</definedName>
    <definedName name="_MXX1">'[2]1'!$F$13:$F$64</definedName>
    <definedName name="_MXX2">'[2]2'!$F$13:$F$64</definedName>
    <definedName name="_MXX3">'[2]3'!$F$13:$F$64</definedName>
    <definedName name="_MXX4">'[2]4'!$F$13:$F$64</definedName>
    <definedName name="_MXX5">'[2]5'!$F$13:$F$64</definedName>
    <definedName name="_MXX6">'[2]6'!$F$13:$F$64</definedName>
    <definedName name="_MXX7">'[2]7'!$F$13:$F$64</definedName>
    <definedName name="_MXX8">'[2]8'!$F$13:$F$64</definedName>
    <definedName name="_MXX9">'[2]9'!$F$13:$F$64</definedName>
    <definedName name="_Order1" hidden="1">255</definedName>
    <definedName name="_PG2">#REF!</definedName>
    <definedName name="_SXX1">'[2]1'!$F$71:$F$122</definedName>
    <definedName name="_SXX2">'[2]2'!$F$71:$F$122</definedName>
    <definedName name="_SXX3">'[2]3'!$F$71:$F$122</definedName>
    <definedName name="_SXX4">'[2]4'!$F$71:$F$122</definedName>
    <definedName name="_SXX5">'[2]5'!$F$71:$F$122</definedName>
    <definedName name="_SXX6">'[2]6'!$F$71:$F$122</definedName>
    <definedName name="_SXX7">'[2]7'!$F$71:$F$122</definedName>
    <definedName name="_SXX8">'[2]8'!$F$71:$F$122</definedName>
    <definedName name="_SXX9">'[2]9'!$F$71:$F$122</definedName>
    <definedName name="_Z">#REF!</definedName>
    <definedName name="A_Prelims">#REF!</definedName>
    <definedName name="ACwvu.all." hidden="1">#REF!</definedName>
    <definedName name="ACwvu.prices." hidden="1">#REF!</definedName>
    <definedName name="ACwvu.summary." hidden="1">#REF!</definedName>
    <definedName name="Area_Print">#REF!</definedName>
    <definedName name="B_Alterations">#REF!</definedName>
    <definedName name="Balustrading">[4]BOQ!$C$373</definedName>
    <definedName name="BPL">[5]Re!$D$293:$D$314</definedName>
    <definedName name="BuildersWork">[4]BOQ!$C$430</definedName>
    <definedName name="C_Earthworks">#REF!</definedName>
    <definedName name="CAD">#REF!</definedName>
    <definedName name="Cadmesure">#REF!</definedName>
    <definedName name="Carpentry">[4]BOQ!$C$332</definedName>
    <definedName name="CCC">#REF!</definedName>
    <definedName name="Ceilings">[4]BOQ!$C$359</definedName>
    <definedName name="Clear_CAST_Price_Summary" localSheetId="3">CABLING!Clear_CAST_Price_Summary</definedName>
    <definedName name="Clear_CAST_Price_Summary" localSheetId="6">DISMANTLING!Clear_CAST_Price_Summary</definedName>
    <definedName name="Clear_CAST_Price_Summary" localSheetId="4">FIBRE!Clear_CAST_Price_Summary</definedName>
    <definedName name="Clear_CAST_Price_Summary" localSheetId="7">'MATERIAL SUPPLY'!Clear_CAST_Price_Summary</definedName>
    <definedName name="Clear_CAST_Price_Summary" localSheetId="1">PRELIMINARIES!Clear_CAST_Price_Summary</definedName>
    <definedName name="Clear_CAST_Price_Summary" localSheetId="5">'RTV COATING'!Clear_CAST_Price_Summary</definedName>
    <definedName name="Clear_CAST_Price_Summary" localSheetId="2">STRINGING!Clear_CAST_Price_Summary</definedName>
    <definedName name="Clear_CAST_Price_Summary" localSheetId="8">SUMMARY!Clear_CAST_Price_Summary</definedName>
    <definedName name="Clear_CAST_Price_Summary">[0]!Clear_CAST_Price_Summary</definedName>
    <definedName name="Code">'[6]CASHFLOW CODES'!$A$11</definedName>
    <definedName name="COntractName">#REF!</definedName>
    <definedName name="CR">#REF!</definedName>
    <definedName name="Cwvu.summary." hidden="1">#REF!</definedName>
    <definedName name="CXV">#REF!</definedName>
    <definedName name="CXXX">'[2]10'!$F$175:$F$182</definedName>
    <definedName name="D_Concrete">#REF!</definedName>
    <definedName name="D_Masonry">#REF!</definedName>
    <definedName name="Data">#REF!</definedName>
    <definedName name="Data_Daywork">#REF!</definedName>
    <definedName name="Data_Opt_Bill5">#REF!</definedName>
    <definedName name="DATA1">'[7]Unit 1'!$I$18:$P$37,'[7]Unit 1'!$I$41:$P$60,'[7]Unit 1'!$I$64:$P$83,'[7]Unit 1'!$I$87:$P$106,'[7]Unit 1'!$I$110:$P$135,'[7]Unit 1'!$I$139:$P$158,'[7]Unit 1'!$I$162:$P$181</definedName>
    <definedName name="DATA10">'[7]Unit 5'!$I$274:$P$293,'[7]Unit 5'!$I$298:$O$298,'[7]Unit 5'!$P$298:$P$312,'[7]Unit 5'!$I$298:$P$477,'[7]Unit 5'!$I$481:$P$500,'[7]Unit 5'!$I$504:$P$871,'[7]Unit 5'!$I$875:$P$888</definedName>
    <definedName name="DATA11">'[7]Unit 6'!$I$18:$P$37,'[7]Unit 6'!$I$41:$P$60,'[7]Unit 6'!$I$64:$P$83,'[7]Unit 6'!$I$87:$P$106,'[7]Unit 6'!$I$110:$P$135,'[7]Unit 6'!$I$139:$K$139,'[7]Unit 6'!$K$139:$P$158,'[7]Unit 6'!$I$139:$P$158,'[7]Unit 6'!$I$162:$N$162,'[7]Unit 6'!$P$163,'[7]Unit 6'!$I$162:$P$181</definedName>
    <definedName name="DATA12">'[7]Unit 6'!$I$274:$P$293,'[7]Unit 6'!$I$298:$P$477,'[7]Unit 6'!$I$481:$P$500,'[7]Unit 6'!$I$504:$P$871,'[7]Unit 6'!$I$875:$P$888</definedName>
    <definedName name="DATA13">'[7]Common Plant'!$I$18:$P$37,'[7]Common Plant'!$I$41:$P$60,'[7]Common Plant'!$I$64:$P$83,'[7]Common Plant'!$I$87:$P$106,'[7]Common Plant'!$I$110:$P$135,'[7]Common Plant'!$I$139:$P$158,'[7]Common Plant'!$I$162:$P$181,'[7]Common Plant'!$I$185:$P$210</definedName>
    <definedName name="DATA14">'[7]Common Plant'!$I$214:$P$237,'[7]Common Plant'!$I$241:$P$270,'[7]Common Plant'!$I$274:$P$293,'[7]Common Plant'!$I$298:$P$477,'[7]Common Plant'!$I$481:$P$500,'[7]Common Plant'!$I$504:$P$871,'[7]Common Plant'!$I$875:$P$888</definedName>
    <definedName name="DATA2">'[7]Unit 1'!$I$185:$P$210,'[7]Unit 1'!$I$214:$P$237,'[7]Unit 1'!$I$241:$P$270,'[7]Unit 1'!$I$274:$P$293,'[7]Unit 1'!$I$298:$P$477,'[7]Unit 1'!$I$481:$P$500,'[7]Unit 1'!$I$504:$P$871,'[7]Unit 1'!$I$875:$P$888</definedName>
    <definedName name="DATA3">'[7]Unit 2'!$I$18:$P$37,'[7]Unit 2'!$I$41:$P$60,'[7]Unit 2'!$I$64:$P$83,'[7]Unit 2'!$I$87:$P$106,'[7]Unit 2'!$I$110:$P$135,'[7]Unit 2'!$I$139:$P$158,'[7]Unit 2'!$I$162:$P$181,'[7]Unit 2'!$I$185:$P$210,'[7]Unit 2'!$I$214:$P$237,'[7]Unit 2'!$I$241:$P$270</definedName>
    <definedName name="DATA4">'[7]Unit 2'!$I$274:$P$293,'[7]Unit 2'!$I$298:$P$477,'[7]Unit 2'!$I$481:$P$500,'[7]Unit 2'!$I$504:$P$871,'[7]Unit 2'!$I$875:$P$888</definedName>
    <definedName name="DATA5">'[7]Unit 3'!$I$18:$P$37,'[7]Unit 3'!$I$41:$P$60,'[7]Unit 3'!$I$64:$P$83,'[7]Unit 3'!$I$87:$P$106,'[7]Unit 3'!$I$110:$P$135,'[7]Unit 3'!$I$139:$P$158,'[7]Unit 3'!$I$162:$P$181,'[7]Unit 3'!$I$185:$P$210,'[7]Unit 3'!$I$214:$P$237,'[7]Unit 3'!$I$241:$P$270</definedName>
    <definedName name="DATA6">'[7]Unit 3'!$I$274:$P$293,'[7]Unit 3'!$I$298:$P$477,'[7]Unit 3'!$I$481:$P$500,'[7]Unit 3'!$I$504:$P$871,'[7]Unit 3'!$I$875:$P$888</definedName>
    <definedName name="DATA7">'[7]Unit 4'!$I$18:$P$37,'[7]Unit 4'!$I$41:$P$60,'[7]Unit 4'!$I$64:$P$83,'[7]Unit 4'!$I$87:$P$106,'[7]Unit 4'!$I$110:$P$135,'[7]Unit 4'!$I$139:$P$158,'[7]Unit 4'!$I$162:$P$181,'[7]Unit 4'!$I$185:$P$210,'[7]Unit 4'!$I$214:$P$237,'[7]Unit 4'!$I$241:$P$270</definedName>
    <definedName name="DATA8">'[7]Unit 4'!$I$274:$P$293,'[7]Unit 4'!$I$298:$P$477,'[7]Unit 4'!$I$481:$P$500,'[7]Unit 4'!$I$504:$P$871,'[7]Unit 4'!$I$875:$P$888</definedName>
    <definedName name="DATA9">'[7]Unit 5'!$I$18:$P$37,'[7]Unit 5'!$I$41:$P$60,'[7]Unit 5'!$I$64:$P$83,'[7]Unit 5'!$I$87:$P$106,'[7]Unit 5'!$I$110:$P$135,'[7]Unit 5'!$I$139:$P$158,'[7]Unit 5'!$I$162:$P$181,'[7]Unit 5'!$I$185:$P$210,'[7]Unit 5'!$I$214:$P$237,'[7]Unit 5'!$I$241:$P$270</definedName>
    <definedName name="DAVID">[8]VIABILITY!#REF!</definedName>
    <definedName name="DealData">#REF!</definedName>
    <definedName name="Dls">[2]Ein!$C$1143:$C$1162</definedName>
    <definedName name="DUC">#REF!</definedName>
    <definedName name="E_Waterproofing">#REF!</definedName>
    <definedName name="Earthworks">[4]BOQ!$C$14</definedName>
    <definedName name="EEE">[2]E!#REF!</definedName>
    <definedName name="ELC">[9]Qm!#REF!</definedName>
    <definedName name="ELE">[9]Qm!#REF!</definedName>
    <definedName name="Electrical">[4]BOQ!$C$396</definedName>
    <definedName name="Electronic">[4]BOQ!$C$398</definedName>
    <definedName name="ELM">[9]Qm!#REF!</definedName>
    <definedName name="ELS">[9]Qm!#REF!</definedName>
    <definedName name="END_of_PRICE_FIX_SUMMARY">#REF!</definedName>
    <definedName name="Ennd">#REF!</definedName>
    <definedName name="ER">#REF!</definedName>
    <definedName name="EUR">'[10]Cover SHT'!$B$2</definedName>
    <definedName name="Excel_BuiltIn__FilterDatabase_15">"$'ESTIMATE SUMMARY'.$#REF!$#REF!:$#REF!$#REF!"</definedName>
    <definedName name="Export_Tender">#REF!</definedName>
    <definedName name="External">[4]BOQ!$C$416</definedName>
    <definedName name="EXXX">'[2]10'!$F$129:$F$168</definedName>
    <definedName name="fakt">[11]Activities!#REF!</definedName>
    <definedName name="Fees">SUM(#REF!)</definedName>
    <definedName name="Fire">[4]BOQ!$C$408</definedName>
    <definedName name="FLoorCov">[4]BOQ!$C$361</definedName>
    <definedName name="G_Ceilings">#REF!</definedName>
    <definedName name="GarageDoors">[4]BOQ!$C$375</definedName>
    <definedName name="GBP">'[10]Cover SHT'!$B$1</definedName>
    <definedName name="GENERAL">#REF!</definedName>
    <definedName name="GENERAL_SETTINGS_AND_CONVEYOR__INFORMATION">#REF!</definedName>
    <definedName name="GenSetConInfo">#REF!</definedName>
    <definedName name="gfre">[12]ESTIMATE!$M$7:$IV$7623</definedName>
    <definedName name="GGGG">#REF!</definedName>
    <definedName name="Glazing">[4]BOQ!$C$410</definedName>
    <definedName name="Granite">[4]BOQ!$C$424</definedName>
    <definedName name="H_FloorCov">#REF!</definedName>
    <definedName name="HBL">[5]Re!$D$250:$D$291</definedName>
    <definedName name="HSC">[5]Re!$D$94:$D$145</definedName>
    <definedName name="I_Steel">#REF!</definedName>
    <definedName name="Impact_Codes">#REF!</definedName>
    <definedName name="Income2">[12]ESTIMATE!$A$1:$M$615</definedName>
    <definedName name="Ironomng">[4]BOQ!$C$363</definedName>
    <definedName name="J_Metalwork">#REF!</definedName>
    <definedName name="K_Plastering">#REF!</definedName>
    <definedName name="L_Tiling">#REF!</definedName>
    <definedName name="Landscaping">[4]BOQ!$C$414</definedName>
    <definedName name="LiftArc">[4]BOQ!$C$402</definedName>
    <definedName name="Lifts">[4]BOQ!$C$400</definedName>
    <definedName name="LSC">[5]Re!$D$237:$D$248</definedName>
    <definedName name="M_Paintwork">#REF!</definedName>
    <definedName name="major">#REF!</definedName>
    <definedName name="Materials">[4]BOQ!$C$433</definedName>
    <definedName name="Mechanical">[4]BOQ!$C$404</definedName>
    <definedName name="menu">[13]Sundry!$C$2:$D$10</definedName>
    <definedName name="menu2">[13]Sundry!$E$2:$F$7</definedName>
    <definedName name="Metalwork">[4]BOQ!$C$367</definedName>
    <definedName name="MMM">#REF!</definedName>
    <definedName name="Module1.CF_Data" localSheetId="3">CABLING!Module1.CF_Data</definedName>
    <definedName name="Module1.CF_Data" localSheetId="6">DISMANTLING!Module1.CF_Data</definedName>
    <definedName name="Module1.CF_Data" localSheetId="4">FIBRE!Module1.CF_Data</definedName>
    <definedName name="Module1.CF_Data" localSheetId="7">'MATERIAL SUPPLY'!Module1.CF_Data</definedName>
    <definedName name="Module1.CF_Data" localSheetId="1">PRELIMINARIES!Module1.CF_Data</definedName>
    <definedName name="Module1.CF_Data" localSheetId="5">'RTV COATING'!Module1.CF_Data</definedName>
    <definedName name="Module1.CF_Data" localSheetId="2">STRINGING!Module1.CF_Data</definedName>
    <definedName name="Module1.CF_Data" localSheetId="8">SUMMARY!Module1.CF_Data</definedName>
    <definedName name="Module1.CF_Data">[0]!Module1.CF_Data</definedName>
    <definedName name="Module1.Collect_Data" localSheetId="3">CABLING!Module1.Collect_Data</definedName>
    <definedName name="Module1.Collect_Data" localSheetId="6">DISMANTLING!Module1.Collect_Data</definedName>
    <definedName name="Module1.Collect_Data" localSheetId="4">FIBRE!Module1.Collect_Data</definedName>
    <definedName name="Module1.Collect_Data" localSheetId="7">'MATERIAL SUPPLY'!Module1.Collect_Data</definedName>
    <definedName name="Module1.Collect_Data" localSheetId="1">PRELIMINARIES!Module1.Collect_Data</definedName>
    <definedName name="Module1.Collect_Data" localSheetId="5">'RTV COATING'!Module1.Collect_Data</definedName>
    <definedName name="Module1.Collect_Data" localSheetId="2">STRINGING!Module1.Collect_Data</definedName>
    <definedName name="Module1.Collect_Data" localSheetId="8">SUMMARY!Module1.Collect_Data</definedName>
    <definedName name="Module1.Collect_Data">[0]!Module1.Collect_Data</definedName>
    <definedName name="mos">#REF!</definedName>
    <definedName name="MotorLocalCost">#REF!</definedName>
    <definedName name="MXXX">'[2]10'!$F$13:$F$64</definedName>
    <definedName name="N_ExternalWork">#REF!</definedName>
    <definedName name="Nicol">#REF!</definedName>
    <definedName name="Open">#REF!</definedName>
    <definedName name="Operating_Instructions">#REF!</definedName>
    <definedName name="OpInst">#REF!</definedName>
    <definedName name="oppps">#REF!</definedName>
    <definedName name="PAGE1">#N/A</definedName>
    <definedName name="pgone">#REF!</definedName>
    <definedName name="pgtwo">#REF!</definedName>
    <definedName name="Plumbing">#REF!</definedName>
    <definedName name="Pools">[4]BOQ!$C$420</definedName>
    <definedName name="PostTen">[4]BOQ!$C$330</definedName>
    <definedName name="PR">#REF!</definedName>
    <definedName name="print">#REF!</definedName>
    <definedName name="_xlnm.Print_Area" localSheetId="0">'Cover Page'!$B$2:$C$32</definedName>
    <definedName name="_xlnm.Print_Area" localSheetId="1">PRELIMINARIES!$A$1:$G$130</definedName>
    <definedName name="_xlnm.Print_Area" localSheetId="5">'RTV COATING'!$A$1:$G$26</definedName>
    <definedName name="_xlnm.Print_Area" localSheetId="2">STRINGING!$A$1:$G$397</definedName>
    <definedName name="_xlnm.Print_Area">#REF!</definedName>
    <definedName name="PRINT_area_M">#REF!</definedName>
    <definedName name="Print_Area_MI">#REF!</definedName>
    <definedName name="Print_Area_MI_12">"$#REF!.$A$2:$M$487"</definedName>
    <definedName name="Print_Area_MI_15">#REF!</definedName>
    <definedName name="Print_Area_MI_18">"$#REF!.$A$1:$N$465"</definedName>
    <definedName name="Print_Area_MI_2">"$#REF!.$A$2:$M$487"</definedName>
    <definedName name="Print_Area_MI_3">"$#REF!.$A$2:$M$487"</definedName>
    <definedName name="Print_Area_MI_38">"$#REF!.$A$2:$L$37"</definedName>
    <definedName name="Print_Area_MI_4">"$#REF!.$A$2:$M$487"</definedName>
    <definedName name="Print_Area_MI_5">"$#REF!.$A$2:$M$487"</definedName>
    <definedName name="Print_Area_MI_6">"$#REF!.$A$2:$M$487"</definedName>
    <definedName name="Print_Area_MI_7">"$#REF!.$A$2:$M$487"</definedName>
    <definedName name="Print_Area_MI_8">"$#REF!.$A$2:$M$487"</definedName>
    <definedName name="Print_Area_MI1">[14]ESTIMATE!$A$1:$M$613</definedName>
    <definedName name="_xlnm.Print_Titles">#REF!</definedName>
    <definedName name="Prof">#REF!</definedName>
    <definedName name="Prof_fees">#REF!</definedName>
    <definedName name="Prof_fees_12">"$#REF!.$F$31"</definedName>
    <definedName name="Prof_fees_18">"$#REF!.$F$36"</definedName>
    <definedName name="Prof_fees_2">"$#REF!.$F$31"</definedName>
    <definedName name="Prof_fees_38">"$#REF!.$F$34"</definedName>
    <definedName name="Prof_fees_4">"$#REF!.$F$31"</definedName>
    <definedName name="Prof_fees_5">"$#REF!.$F$31"</definedName>
    <definedName name="Prof_fees_6">"$#REF!.$F$31"</definedName>
    <definedName name="Prof_fees_7">"$#REF!.$F$31"</definedName>
    <definedName name="Prof_fees_8">"$#REF!.$F$31"</definedName>
    <definedName name="Prof_fees1">#REF!</definedName>
    <definedName name="Profees">'[15]Storage Units'!$F$48</definedName>
    <definedName name="Profit">[4]BOQ!$C$431</definedName>
    <definedName name="prot4" localSheetId="3">CABLING!prot4</definedName>
    <definedName name="prot4" localSheetId="6">DISMANTLING!prot4</definedName>
    <definedName name="prot4" localSheetId="4">FIBRE!prot4</definedName>
    <definedName name="prot4" localSheetId="7">'MATERIAL SUPPLY'!prot4</definedName>
    <definedName name="prot4" localSheetId="1">PRELIMINARIES!prot4</definedName>
    <definedName name="prot4" localSheetId="5">'RTV COATING'!prot4</definedName>
    <definedName name="prot4" localSheetId="2">STRINGING!prot4</definedName>
    <definedName name="prot4" localSheetId="8">SUMMARY!prot4</definedName>
    <definedName name="prot4">[0]!prot4</definedName>
    <definedName name="prot5" localSheetId="3">CABLING!prot5</definedName>
    <definedName name="prot5" localSheetId="6">DISMANTLING!prot5</definedName>
    <definedName name="prot5" localSheetId="4">FIBRE!prot5</definedName>
    <definedName name="prot5" localSheetId="7">'MATERIAL SUPPLY'!prot5</definedName>
    <definedName name="prot5" localSheetId="1">PRELIMINARIES!prot5</definedName>
    <definedName name="prot5" localSheetId="5">'RTV COATING'!prot5</definedName>
    <definedName name="prot5" localSheetId="2">STRINGING!prot5</definedName>
    <definedName name="prot5" localSheetId="8">SUMMARY!prot5</definedName>
    <definedName name="prot5">[0]!prot5</definedName>
    <definedName name="QuoteBody">[13]QRateForms!#REF!</definedName>
    <definedName name="QuoteNo">#REF!</definedName>
    <definedName name="RateBody">[13]QRateForms!#REF!</definedName>
    <definedName name="RBL">[5]Re!$D$147:$D$182</definedName>
    <definedName name="RED">[5]Re!$D$184:$D$235</definedName>
    <definedName name="Ref">#REF!</definedName>
    <definedName name="RENE">#REF!</definedName>
    <definedName name="Ress">#REF!</definedName>
    <definedName name="Revolving">[4]BOQ!$C$412</definedName>
    <definedName name="Rwvu.all." hidden="1">#REF!,#REF!</definedName>
    <definedName name="Rwvu.prices." hidden="1">#REF!,#REF!</definedName>
    <definedName name="Rwvu.summary." hidden="1">#REF!</definedName>
    <definedName name="SBalustrade">'[4]Val breakdown'!$C$27</definedName>
    <definedName name="SBuilderWork">'[4]Val breakdown'!$C$50</definedName>
    <definedName name="SCarpentry">'[4]Val breakdown'!$C$21</definedName>
    <definedName name="SCeilings">'[4]Val breakdown'!$C$22</definedName>
    <definedName name="SConc">'[4]Val breakdown'!$C$13</definedName>
    <definedName name="SCOPE_OF_SUPPLY___RESPONSIBILITIES">#REF!</definedName>
    <definedName name="ScSupRes">#REF!</definedName>
    <definedName name="SDrainage">'[4]Val breakdown'!$C$16</definedName>
    <definedName name="SEarthworks">'[4]Val breakdown'!$C$12</definedName>
    <definedName name="Seeeet">#REF!</definedName>
    <definedName name="SElectrical">'[4]Val breakdown'!$C$32</definedName>
    <definedName name="SElectronic">'[4]Val breakdown'!$C$33</definedName>
    <definedName name="SExternal">'[4]Val breakdown'!$C$42</definedName>
    <definedName name="SFire">'[4]Val breakdown'!$C$38</definedName>
    <definedName name="SFloorCov">'[4]Val breakdown'!$C$23</definedName>
    <definedName name="SGarage">'[4]Val breakdown'!$C$28</definedName>
    <definedName name="SGlazing">'[4]Val breakdown'!$C$39</definedName>
    <definedName name="SHE">[2]M!#REF!</definedName>
    <definedName name="Showers">[4]BOQ!$C$394</definedName>
    <definedName name="Siemens">#REF!</definedName>
    <definedName name="Signage">[4]BOQ!$C$418</definedName>
    <definedName name="SIronmong">'[4]Val breakdown'!$C$24</definedName>
    <definedName name="SLandscaping">'[4]Val breakdown'!$C$41</definedName>
    <definedName name="SLiftArc">'[4]Val breakdown'!$C$35</definedName>
    <definedName name="SLifts">'[4]Val breakdown'!$C$34</definedName>
    <definedName name="SMasonry">'[4]Val breakdown'!$C$14</definedName>
    <definedName name="SMaterials">'[4]Val breakdown'!$C$53</definedName>
    <definedName name="SMech">'[4]Val breakdown'!$C$36</definedName>
    <definedName name="SMEtalwork">'[4]Val breakdown'!$C$26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Data">#REF!</definedName>
    <definedName name="SPainting">'[4]Val breakdown'!$C$18</definedName>
    <definedName name="SpecialJoinery">[4]BOQ!$C$422</definedName>
    <definedName name="SPlastering">'[4]Val breakdown'!$C$17</definedName>
    <definedName name="SPlumbing">'[4]Val breakdown'!$C$30</definedName>
    <definedName name="SPools">'[4]Val breakdown'!$C$44</definedName>
    <definedName name="SPostTen">'[4]Val breakdown'!$C$20</definedName>
    <definedName name="SPrelims">'[4]Val breakdown'!$C$10</definedName>
    <definedName name="SProfit">'[4]Val breakdown'!$C$51</definedName>
    <definedName name="SR">#REF!</definedName>
    <definedName name="SRevolving">'[4]Val breakdown'!$C$40</definedName>
    <definedName name="SShowers">'[4]Val breakdown'!$C$31</definedName>
    <definedName name="SSignage">'[4]Val breakdown'!$C$43</definedName>
    <definedName name="SSpecial">'[4]Val breakdown'!$C$45</definedName>
    <definedName name="SSS">[2]S!#REF!</definedName>
    <definedName name="SSteel">'[4]Val breakdown'!$C$25</definedName>
    <definedName name="status">[13]Sundry!$I$2:$I$10</definedName>
    <definedName name="Steel">[4]BOQ!$C$365</definedName>
    <definedName name="STiling">'[4]Val breakdown'!$C$29</definedName>
    <definedName name="SUBTOTAL">#REF!</definedName>
    <definedName name="SUBTOTALS">#REF!</definedName>
    <definedName name="SUBTOTALS_12">"$#REF!.$M$8:$IV$8108"</definedName>
    <definedName name="SUBTOTALS_15">#REF!</definedName>
    <definedName name="SUBTOTALS_18">"$#REF!.$N$7:$IV$8093"</definedName>
    <definedName name="SUBTOTALS_2">"$#REF!.$M$8:$IV$8108"</definedName>
    <definedName name="SUBTOTALS_3">"$#REF!.$M$8:$IV$8108"</definedName>
    <definedName name="SUBTOTALS_38">"$#REF!.$M$8:$IV$7374"</definedName>
    <definedName name="SUBTOTALS_4">"$#REF!.$M$8:$IV$8108"</definedName>
    <definedName name="SUBTOTALS_5">"$#REF!.$M$8:$IV$8108"</definedName>
    <definedName name="SUBTOTALS_6">"$#REF!.$M$8:$IV$8108"</definedName>
    <definedName name="SUBTOTALS_7">"$#REF!.$M$8:$IV$8108"</definedName>
    <definedName name="SUBTOTALS_8">"$#REF!.$M$8:$IV$8108"</definedName>
    <definedName name="subtotals1">#REF!</definedName>
    <definedName name="SumFixEnd">#REF!</definedName>
    <definedName name="SVentilation">'[4]Val breakdown'!$C$37</definedName>
    <definedName name="SWaterproofing">'[4]Val breakdown'!$C$15</definedName>
    <definedName name="Swvu.all." hidden="1">#REF!</definedName>
    <definedName name="Swvu.prices." hidden="1">#REF!</definedName>
    <definedName name="Swvu.summary." hidden="1">#REF!</definedName>
    <definedName name="SXXX">'[2]10'!$F$71:$F$122</definedName>
    <definedName name="THAT">[1]DCF!$CB$3:$CC$88</definedName>
    <definedName name="THIS">[1]DCF!$CB$3:$CB$90</definedName>
    <definedName name="Tiling">[4]BOQ!$C$377</definedName>
    <definedName name="TRANSFER">#REF!</definedName>
    <definedName name="TRANSFER_10">"$BASEMENT.$#REF!$#REF!"</definedName>
    <definedName name="TRANSFER_12">"$#REF!.$#REF!$#REF!"</definedName>
    <definedName name="TRANSFER_13">"$'BASEMENT_ Vault _ Extraction_ '.$#REF!$#REF!"</definedName>
    <definedName name="TRANSFER_15">"$'ESTIMATE SUMMARY'.$#REF!$#REF!"</definedName>
    <definedName name="TRANSFER_16">"$'GROUND _ FIRST FLOOR'.$#REF!$#REF!"</definedName>
    <definedName name="TRANSFER_18">"$#REF!.$#REF!$#REF!"</definedName>
    <definedName name="TRANSFER_19">"$'SECOND FLOOR'.$#REF!$#REF!"</definedName>
    <definedName name="TRANSFER_2">"$#REF!.$#REF!$#REF!"</definedName>
    <definedName name="TRANSFER_21">"$'THIRD FLOOR'.$#REF!$#REF!"</definedName>
    <definedName name="TRANSFER_23">"$'FOURTH FLOOR _Offices_'.$#REF!$#REF!"</definedName>
    <definedName name="TRANSFER_25">"$'FOURTH FLOOR _Hotel rooms_'.$#REF!$#REF!"</definedName>
    <definedName name="TRANSFER_27">"$'FIFTH FLOOR'.$#REF!$#REF!"</definedName>
    <definedName name="TRANSFER_29">"$'SIXTH FLOOR _ ROOF'.$#REF!$#REF!"</definedName>
    <definedName name="TRANSFER_3">"$#REF!.$#REF!$#REF!"</definedName>
    <definedName name="TRANSFER_32">"$'_FACADE _ RETICULATION'.$#REF!$#REF!"</definedName>
    <definedName name="TRANSFER_34">"$'EXTERNAL WORKS'.$#REF!$#REF!"</definedName>
    <definedName name="TRANSFER_36">"$'EXTERNAL WORKS _Access roads_'.$#REF!$#REF!"</definedName>
    <definedName name="TRANSFER_38">"$#REF!.$#REF!$#REF!"</definedName>
    <definedName name="TRANSFER_4">"$#REF!.$#REF!$#REF!"</definedName>
    <definedName name="TRANSFER_5">"$#REF!.$#REF!$#REF!"</definedName>
    <definedName name="TRANSFER_6">"$#REF!.$#REF!$#REF!"</definedName>
    <definedName name="TRANSFER_7">"$#REF!.$#REF!$#REF!"</definedName>
    <definedName name="TRANSFER_8">"$#REF!.$#REF!$#REF!"</definedName>
    <definedName name="TRANSFER1">#REF!</definedName>
    <definedName name="TRANSFERS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 localSheetId="3">CABLING!unprot4</definedName>
    <definedName name="unprot4" localSheetId="6">DISMANTLING!unprot4</definedName>
    <definedName name="unprot4" localSheetId="4">FIBRE!unprot4</definedName>
    <definedName name="unprot4" localSheetId="7">'MATERIAL SUPPLY'!unprot4</definedName>
    <definedName name="unprot4" localSheetId="1">PRELIMINARIES!unprot4</definedName>
    <definedName name="unprot4" localSheetId="5">'RTV COATING'!unprot4</definedName>
    <definedName name="unprot4" localSheetId="2">STRINGING!unprot4</definedName>
    <definedName name="unprot4" localSheetId="8">SUMMARY!unprot4</definedName>
    <definedName name="unprot4">[0]!unprot4</definedName>
    <definedName name="update2" localSheetId="3">CABLING!update2</definedName>
    <definedName name="update2" localSheetId="6">DISMANTLING!update2</definedName>
    <definedName name="update2" localSheetId="4">FIBRE!update2</definedName>
    <definedName name="update2" localSheetId="7">'MATERIAL SUPPLY'!update2</definedName>
    <definedName name="update2" localSheetId="1">PRELIMINARIES!update2</definedName>
    <definedName name="update2" localSheetId="5">'RTV COATING'!update2</definedName>
    <definedName name="update2" localSheetId="2">STRINGING!update2</definedName>
    <definedName name="update2" localSheetId="8">SUMMARY!update2</definedName>
    <definedName name="update2">[0]!update2</definedName>
    <definedName name="USD_Rate">#REF!</definedName>
    <definedName name="Ventilation">[4]BOQ!$C$406</definedName>
    <definedName name="workings">#REF!</definedName>
    <definedName name="wvu.all." localSheetId="3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6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4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7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5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8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3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6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4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7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5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8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3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6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4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7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5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8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1" i="8" l="1"/>
  <c r="G370" i="8"/>
  <c r="G369" i="8"/>
  <c r="G368" i="8"/>
  <c r="G367" i="8"/>
  <c r="G366" i="8"/>
  <c r="E365" i="8"/>
  <c r="G365" i="8" s="1"/>
  <c r="G363" i="8"/>
  <c r="G362" i="8"/>
  <c r="G361" i="8"/>
  <c r="G360" i="8"/>
  <c r="G359" i="8"/>
  <c r="G358" i="8"/>
  <c r="G357" i="8"/>
  <c r="G356" i="8"/>
  <c r="E355" i="8"/>
  <c r="G355" i="8" s="1"/>
  <c r="G354" i="8"/>
  <c r="G353" i="8"/>
  <c r="G351" i="8"/>
  <c r="E350" i="8"/>
  <c r="G350" i="8" s="1"/>
  <c r="G349" i="8"/>
  <c r="G348" i="8"/>
  <c r="G347" i="8"/>
  <c r="G346" i="8"/>
  <c r="G345" i="8"/>
  <c r="G344" i="8"/>
  <c r="G343" i="8"/>
  <c r="D25" i="10"/>
  <c r="D21" i="10"/>
  <c r="D19" i="10"/>
  <c r="D17" i="10"/>
  <c r="D13" i="10"/>
  <c r="G238" i="9"/>
  <c r="G237" i="9"/>
  <c r="G236" i="9"/>
  <c r="G235" i="9"/>
  <c r="G234" i="9"/>
  <c r="G233" i="9"/>
  <c r="G232" i="9"/>
  <c r="G230" i="9"/>
  <c r="G229" i="9"/>
  <c r="G228" i="9"/>
  <c r="E226" i="9"/>
  <c r="G226" i="9" s="1"/>
  <c r="E225" i="9"/>
  <c r="G225" i="9" s="1"/>
  <c r="E223" i="9"/>
  <c r="G223" i="9" s="1"/>
  <c r="G222" i="9"/>
  <c r="E220" i="9"/>
  <c r="G220" i="9" s="1"/>
  <c r="G219" i="9"/>
  <c r="E219" i="9"/>
  <c r="G218" i="9"/>
  <c r="E218" i="9"/>
  <c r="E217" i="9"/>
  <c r="G217" i="9" s="1"/>
  <c r="G216" i="9"/>
  <c r="E216" i="9"/>
  <c r="E215" i="9"/>
  <c r="G215" i="9" s="1"/>
  <c r="G214" i="9"/>
  <c r="E214" i="9"/>
  <c r="E213" i="9"/>
  <c r="G213" i="9" s="1"/>
  <c r="E211" i="9"/>
  <c r="G211" i="9" s="1"/>
  <c r="G210" i="9"/>
  <c r="E210" i="9"/>
  <c r="E209" i="9"/>
  <c r="G209" i="9" s="1"/>
  <c r="G207" i="9"/>
  <c r="G206" i="9"/>
  <c r="G205" i="9"/>
  <c r="G203" i="9"/>
  <c r="G202" i="9"/>
  <c r="G201" i="9"/>
  <c r="G200" i="9"/>
  <c r="G199" i="9"/>
  <c r="G198" i="9"/>
  <c r="G197" i="9"/>
  <c r="G196" i="9"/>
  <c r="G194" i="9"/>
  <c r="G193" i="9"/>
  <c r="G192" i="9"/>
  <c r="G191" i="9"/>
  <c r="G189" i="9"/>
  <c r="G188" i="9"/>
  <c r="G187" i="9"/>
  <c r="G186" i="9"/>
  <c r="G185" i="9"/>
  <c r="G184" i="9"/>
  <c r="G183" i="9"/>
  <c r="G182" i="9"/>
  <c r="G180" i="9"/>
  <c r="G179" i="9"/>
  <c r="G177" i="9"/>
  <c r="G176" i="9"/>
  <c r="G175" i="9"/>
  <c r="G174" i="9"/>
  <c r="G173" i="9"/>
  <c r="G172" i="9"/>
  <c r="G171" i="9"/>
  <c r="G170" i="9"/>
  <c r="G169" i="9"/>
  <c r="G167" i="9"/>
  <c r="G166" i="9"/>
  <c r="G165" i="9"/>
  <c r="G164" i="9"/>
  <c r="G163" i="9"/>
  <c r="G162" i="9"/>
  <c r="G161" i="9"/>
  <c r="G160" i="9"/>
  <c r="G159" i="9"/>
  <c r="G157" i="9"/>
  <c r="G156" i="9"/>
  <c r="G155" i="9"/>
  <c r="G154" i="9"/>
  <c r="G153" i="9"/>
  <c r="G152" i="9"/>
  <c r="G151" i="9"/>
  <c r="E149" i="9"/>
  <c r="G149" i="9" s="1"/>
  <c r="G148" i="9"/>
  <c r="E148" i="9"/>
  <c r="G147" i="9"/>
  <c r="E147" i="9"/>
  <c r="G146" i="9"/>
  <c r="E145" i="9"/>
  <c r="G145" i="9" s="1"/>
  <c r="E144" i="9"/>
  <c r="G144" i="9" s="1"/>
  <c r="G143" i="9"/>
  <c r="E143" i="9"/>
  <c r="E142" i="9"/>
  <c r="G142" i="9" s="1"/>
  <c r="G141" i="9"/>
  <c r="E141" i="9"/>
  <c r="G139" i="9"/>
  <c r="G138" i="9"/>
  <c r="G137" i="9"/>
  <c r="G136" i="9"/>
  <c r="G135" i="9"/>
  <c r="G134" i="9"/>
  <c r="G133" i="9"/>
  <c r="G132" i="9"/>
  <c r="G130" i="9"/>
  <c r="E129" i="9"/>
  <c r="G129" i="9" s="1"/>
  <c r="E127" i="9"/>
  <c r="G127" i="9" s="1"/>
  <c r="G126" i="9"/>
  <c r="E125" i="9"/>
  <c r="G125" i="9" s="1"/>
  <c r="E124" i="9"/>
  <c r="G124" i="9" s="1"/>
  <c r="E122" i="9"/>
  <c r="G122" i="9" s="1"/>
  <c r="G121" i="9"/>
  <c r="E120" i="9"/>
  <c r="G120" i="9" s="1"/>
  <c r="E119" i="9"/>
  <c r="G119" i="9" s="1"/>
  <c r="G117" i="9"/>
  <c r="E117" i="9"/>
  <c r="G116" i="9"/>
  <c r="E116" i="9"/>
  <c r="E115" i="9"/>
  <c r="G115" i="9" s="1"/>
  <c r="G114" i="9"/>
  <c r="E114" i="9"/>
  <c r="E113" i="9"/>
  <c r="G113" i="9" s="1"/>
  <c r="G111" i="9"/>
  <c r="G110" i="9"/>
  <c r="G109" i="9"/>
  <c r="G108" i="9"/>
  <c r="G107" i="9"/>
  <c r="G106" i="9"/>
  <c r="G105" i="9"/>
  <c r="G103" i="9"/>
  <c r="G102" i="9"/>
  <c r="G101" i="9"/>
  <c r="G100" i="9"/>
  <c r="G99" i="9"/>
  <c r="G98" i="9"/>
  <c r="G96" i="9"/>
  <c r="G95" i="9"/>
  <c r="G94" i="9"/>
  <c r="G93" i="9"/>
  <c r="G92" i="9"/>
  <c r="G91" i="9"/>
  <c r="G90" i="9"/>
  <c r="G88" i="9"/>
  <c r="G87" i="9"/>
  <c r="G86" i="9"/>
  <c r="G85" i="9"/>
  <c r="G84" i="9"/>
  <c r="G83" i="9"/>
  <c r="G82" i="9"/>
  <c r="G80" i="9"/>
  <c r="G79" i="9"/>
  <c r="G78" i="9"/>
  <c r="G77" i="9"/>
  <c r="G76" i="9"/>
  <c r="G75" i="9"/>
  <c r="G74" i="9"/>
  <c r="E72" i="9"/>
  <c r="G72" i="9" s="1"/>
  <c r="E71" i="9"/>
  <c r="G71" i="9" s="1"/>
  <c r="G69" i="9"/>
  <c r="G67" i="9"/>
  <c r="G66" i="9"/>
  <c r="G65" i="9"/>
  <c r="G64" i="9"/>
  <c r="G63" i="9"/>
  <c r="G62" i="9"/>
  <c r="G61" i="9"/>
  <c r="G60" i="9"/>
  <c r="G59" i="9"/>
  <c r="G58" i="9"/>
  <c r="G57" i="9"/>
  <c r="G56" i="9"/>
  <c r="G54" i="9"/>
  <c r="G53" i="9"/>
  <c r="G52" i="9"/>
  <c r="E50" i="9"/>
  <c r="G50" i="9" s="1"/>
  <c r="E49" i="9"/>
  <c r="G49" i="9" s="1"/>
  <c r="G48" i="9"/>
  <c r="E48" i="9"/>
  <c r="E46" i="9"/>
  <c r="G46" i="9" s="1"/>
  <c r="G45" i="9"/>
  <c r="E45" i="9"/>
  <c r="E44" i="9"/>
  <c r="G44" i="9" s="1"/>
  <c r="G42" i="9"/>
  <c r="E42" i="9"/>
  <c r="G41" i="9"/>
  <c r="E41" i="9"/>
  <c r="G40" i="9"/>
  <c r="E40" i="9"/>
  <c r="E39" i="9"/>
  <c r="G39" i="9" s="1"/>
  <c r="E38" i="9"/>
  <c r="G38" i="9" s="1"/>
  <c r="G37" i="9"/>
  <c r="E37" i="9"/>
  <c r="G36" i="9"/>
  <c r="E36" i="9"/>
  <c r="G34" i="9"/>
  <c r="E34" i="9"/>
  <c r="E33" i="9"/>
  <c r="G33" i="9" s="1"/>
  <c r="E32" i="9"/>
  <c r="G32" i="9" s="1"/>
  <c r="E31" i="9"/>
  <c r="G31" i="9" s="1"/>
  <c r="G30" i="9"/>
  <c r="E30" i="9"/>
  <c r="E29" i="9"/>
  <c r="G29" i="9" s="1"/>
  <c r="E28" i="9"/>
  <c r="G28" i="9" s="1"/>
  <c r="E26" i="9"/>
  <c r="G26" i="9" s="1"/>
  <c r="G25" i="9"/>
  <c r="E25" i="9"/>
  <c r="E24" i="9"/>
  <c r="G24" i="9" s="1"/>
  <c r="E23" i="9"/>
  <c r="G23" i="9" s="1"/>
  <c r="E22" i="9"/>
  <c r="G22" i="9" s="1"/>
  <c r="G20" i="9"/>
  <c r="E20" i="9"/>
  <c r="G19" i="9"/>
  <c r="E19" i="9"/>
  <c r="E18" i="9"/>
  <c r="G18" i="9" s="1"/>
  <c r="G17" i="9"/>
  <c r="E17" i="9"/>
  <c r="G16" i="9"/>
  <c r="G15" i="9"/>
  <c r="E15" i="9"/>
  <c r="E14" i="9"/>
  <c r="G14" i="9" s="1"/>
  <c r="E13" i="9"/>
  <c r="G13" i="9" s="1"/>
  <c r="G12" i="9"/>
  <c r="E11" i="9"/>
  <c r="G11" i="9" s="1"/>
  <c r="E10" i="9"/>
  <c r="G10" i="9" s="1"/>
  <c r="E9" i="9"/>
  <c r="G9" i="9" s="1"/>
  <c r="G340" i="8"/>
  <c r="G339" i="8"/>
  <c r="G338" i="8"/>
  <c r="G337" i="8"/>
  <c r="G336" i="8"/>
  <c r="G335" i="8"/>
  <c r="G334" i="8"/>
  <c r="G333" i="8"/>
  <c r="G332" i="8"/>
  <c r="G331" i="8"/>
  <c r="G330" i="8"/>
  <c r="G328" i="8"/>
  <c r="G327" i="8"/>
  <c r="G326" i="8"/>
  <c r="G325" i="8"/>
  <c r="G324" i="8"/>
  <c r="G323" i="8"/>
  <c r="G322" i="8"/>
  <c r="G321" i="8"/>
  <c r="E319" i="8"/>
  <c r="G319" i="8" s="1"/>
  <c r="E318" i="8"/>
  <c r="G318" i="8" s="1"/>
  <c r="E317" i="8"/>
  <c r="G317" i="8" s="1"/>
  <c r="E316" i="8"/>
  <c r="G316" i="8" s="1"/>
  <c r="E315" i="8"/>
  <c r="G315" i="8" s="1"/>
  <c r="E314" i="8"/>
  <c r="G314" i="8" s="1"/>
  <c r="E313" i="8"/>
  <c r="G313" i="8" s="1"/>
  <c r="E311" i="8"/>
  <c r="G311" i="8" s="1"/>
  <c r="G310" i="8"/>
  <c r="G309" i="8"/>
  <c r="E307" i="8"/>
  <c r="G307" i="8" s="1"/>
  <c r="E306" i="8"/>
  <c r="G306" i="8" s="1"/>
  <c r="E305" i="8"/>
  <c r="G305" i="8" s="1"/>
  <c r="E304" i="8"/>
  <c r="G304" i="8" s="1"/>
  <c r="E303" i="8"/>
  <c r="G303" i="8" s="1"/>
  <c r="E302" i="8"/>
  <c r="G302" i="8" s="1"/>
  <c r="E301" i="8"/>
  <c r="G301" i="8" s="1"/>
  <c r="E300" i="8"/>
  <c r="G300" i="8" s="1"/>
  <c r="E299" i="8"/>
  <c r="G299" i="8" s="1"/>
  <c r="E298" i="8"/>
  <c r="G298" i="8" s="1"/>
  <c r="E297" i="8"/>
  <c r="G297" i="8" s="1"/>
  <c r="E296" i="8"/>
  <c r="G296" i="8" s="1"/>
  <c r="E294" i="8"/>
  <c r="G294" i="8" s="1"/>
  <c r="E293" i="8"/>
  <c r="G293" i="8" s="1"/>
  <c r="E292" i="8"/>
  <c r="G292" i="8" s="1"/>
  <c r="E291" i="8"/>
  <c r="G291" i="8" s="1"/>
  <c r="E290" i="8"/>
  <c r="G290" i="8" s="1"/>
  <c r="E289" i="8"/>
  <c r="G289" i="8" s="1"/>
  <c r="G287" i="8"/>
  <c r="G286" i="8"/>
  <c r="G285" i="8"/>
  <c r="G284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69" i="8"/>
  <c r="G268" i="8"/>
  <c r="G267" i="8"/>
  <c r="G266" i="8"/>
  <c r="G265" i="8"/>
  <c r="G264" i="8"/>
  <c r="G263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7" i="8"/>
  <c r="G246" i="8"/>
  <c r="G245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E201" i="8"/>
  <c r="G201" i="8" s="1"/>
  <c r="E200" i="8"/>
  <c r="G200" i="8" s="1"/>
  <c r="E199" i="8"/>
  <c r="G199" i="8" s="1"/>
  <c r="G198" i="8"/>
  <c r="E197" i="8"/>
  <c r="G197" i="8" s="1"/>
  <c r="E196" i="8"/>
  <c r="G196" i="8" s="1"/>
  <c r="E195" i="8"/>
  <c r="G195" i="8" s="1"/>
  <c r="E194" i="8"/>
  <c r="G194" i="8" s="1"/>
  <c r="E193" i="8"/>
  <c r="G193" i="8" s="1"/>
  <c r="G192" i="8"/>
  <c r="E192" i="8"/>
  <c r="E191" i="8"/>
  <c r="G191" i="8" s="1"/>
  <c r="E190" i="8"/>
  <c r="G190" i="8" s="1"/>
  <c r="E189" i="8"/>
  <c r="G189" i="8" s="1"/>
  <c r="G187" i="8"/>
  <c r="G186" i="8"/>
  <c r="G185" i="8"/>
  <c r="G184" i="8"/>
  <c r="G183" i="8"/>
  <c r="G182" i="8"/>
  <c r="G181" i="8"/>
  <c r="G180" i="8"/>
  <c r="G179" i="8"/>
  <c r="G178" i="8"/>
  <c r="G177" i="8"/>
  <c r="G176" i="8"/>
  <c r="G174" i="8"/>
  <c r="E173" i="8"/>
  <c r="G173" i="8" s="1"/>
  <c r="G172" i="8"/>
  <c r="E170" i="8"/>
  <c r="G170" i="8" s="1"/>
  <c r="G169" i="8"/>
  <c r="E168" i="8"/>
  <c r="G168" i="8" s="1"/>
  <c r="E167" i="8"/>
  <c r="G167" i="8" s="1"/>
  <c r="E166" i="8"/>
  <c r="G166" i="8" s="1"/>
  <c r="E165" i="8"/>
  <c r="G165" i="8" s="1"/>
  <c r="E163" i="8"/>
  <c r="G163" i="8" s="1"/>
  <c r="G162" i="8"/>
  <c r="E161" i="8"/>
  <c r="G161" i="8" s="1"/>
  <c r="E160" i="8"/>
  <c r="G160" i="8" s="1"/>
  <c r="E159" i="8"/>
  <c r="G159" i="8" s="1"/>
  <c r="E158" i="8"/>
  <c r="G158" i="8" s="1"/>
  <c r="E156" i="8"/>
  <c r="G156" i="8" s="1"/>
  <c r="E155" i="8"/>
  <c r="G155" i="8" s="1"/>
  <c r="E154" i="8"/>
  <c r="G154" i="8" s="1"/>
  <c r="E153" i="8"/>
  <c r="G153" i="8" s="1"/>
  <c r="E152" i="8"/>
  <c r="G152" i="8" s="1"/>
  <c r="E151" i="8"/>
  <c r="G151" i="8" s="1"/>
  <c r="G149" i="8"/>
  <c r="G148" i="8"/>
  <c r="G147" i="8"/>
  <c r="G146" i="8"/>
  <c r="G145" i="8"/>
  <c r="G144" i="8"/>
  <c r="G143" i="8"/>
  <c r="G142" i="8"/>
  <c r="G141" i="8"/>
  <c r="G139" i="8"/>
  <c r="G138" i="8"/>
  <c r="G137" i="8"/>
  <c r="G136" i="8"/>
  <c r="G135" i="8"/>
  <c r="G134" i="8"/>
  <c r="G133" i="8"/>
  <c r="G132" i="8"/>
  <c r="G130" i="8"/>
  <c r="G129" i="8"/>
  <c r="G128" i="8"/>
  <c r="G127" i="8"/>
  <c r="G126" i="8"/>
  <c r="G125" i="8"/>
  <c r="G124" i="8"/>
  <c r="G123" i="8"/>
  <c r="G122" i="8"/>
  <c r="G120" i="8"/>
  <c r="G119" i="8"/>
  <c r="G118" i="8"/>
  <c r="G117" i="8"/>
  <c r="G116" i="8"/>
  <c r="G115" i="8"/>
  <c r="G114" i="8"/>
  <c r="G113" i="8"/>
  <c r="G112" i="8"/>
  <c r="G110" i="8"/>
  <c r="G109" i="8"/>
  <c r="G108" i="8"/>
  <c r="G107" i="8"/>
  <c r="G106" i="8"/>
  <c r="G105" i="8"/>
  <c r="G104" i="8"/>
  <c r="G103" i="8"/>
  <c r="G102" i="8"/>
  <c r="E100" i="8"/>
  <c r="G100" i="8" s="1"/>
  <c r="E99" i="8"/>
  <c r="G99" i="8" s="1"/>
  <c r="E98" i="8"/>
  <c r="G98" i="8" s="1"/>
  <c r="E97" i="8"/>
  <c r="G97" i="8" s="1"/>
  <c r="G95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6" i="8"/>
  <c r="G75" i="8"/>
  <c r="G74" i="8"/>
  <c r="G73" i="8"/>
  <c r="G72" i="8"/>
  <c r="E70" i="8"/>
  <c r="G70" i="8" s="1"/>
  <c r="E69" i="8"/>
  <c r="G69" i="8" s="1"/>
  <c r="E68" i="8"/>
  <c r="G68" i="8" s="1"/>
  <c r="E67" i="8"/>
  <c r="G67" i="8" s="1"/>
  <c r="G66" i="8"/>
  <c r="E64" i="8"/>
  <c r="G64" i="8" s="1"/>
  <c r="E63" i="8"/>
  <c r="G63" i="8" s="1"/>
  <c r="E62" i="8"/>
  <c r="G62" i="8" s="1"/>
  <c r="E61" i="8"/>
  <c r="G61" i="8" s="1"/>
  <c r="E60" i="8"/>
  <c r="G60" i="8" s="1"/>
  <c r="E59" i="8"/>
  <c r="G59" i="8" s="1"/>
  <c r="E58" i="8"/>
  <c r="G58" i="8" s="1"/>
  <c r="E56" i="8"/>
  <c r="G56" i="8" s="1"/>
  <c r="E55" i="8"/>
  <c r="G55" i="8" s="1"/>
  <c r="E54" i="8"/>
  <c r="G54" i="8" s="1"/>
  <c r="E53" i="8"/>
  <c r="G53" i="8" s="1"/>
  <c r="E52" i="8"/>
  <c r="G52" i="8" s="1"/>
  <c r="E51" i="8"/>
  <c r="G51" i="8" s="1"/>
  <c r="E50" i="8"/>
  <c r="G50" i="8" s="1"/>
  <c r="E49" i="8"/>
  <c r="G49" i="8" s="1"/>
  <c r="E48" i="8"/>
  <c r="G48" i="8" s="1"/>
  <c r="E47" i="8"/>
  <c r="G47" i="8" s="1"/>
  <c r="E46" i="8"/>
  <c r="G46" i="8" s="1"/>
  <c r="E44" i="8"/>
  <c r="G44" i="8" s="1"/>
  <c r="E43" i="8"/>
  <c r="G43" i="8" s="1"/>
  <c r="E42" i="8"/>
  <c r="G42" i="8" s="1"/>
  <c r="E41" i="8"/>
  <c r="G41" i="8" s="1"/>
  <c r="E40" i="8"/>
  <c r="G40" i="8" s="1"/>
  <c r="E39" i="8"/>
  <c r="G39" i="8" s="1"/>
  <c r="E38" i="8"/>
  <c r="G38" i="8" s="1"/>
  <c r="E37" i="8"/>
  <c r="G37" i="8" s="1"/>
  <c r="E36" i="8"/>
  <c r="G36" i="8" s="1"/>
  <c r="E35" i="8"/>
  <c r="G35" i="8" s="1"/>
  <c r="E34" i="8"/>
  <c r="G34" i="8" s="1"/>
  <c r="E32" i="8"/>
  <c r="G32" i="8" s="1"/>
  <c r="E31" i="8"/>
  <c r="G31" i="8" s="1"/>
  <c r="E30" i="8"/>
  <c r="G30" i="8" s="1"/>
  <c r="E29" i="8"/>
  <c r="G29" i="8" s="1"/>
  <c r="E28" i="8"/>
  <c r="G28" i="8" s="1"/>
  <c r="E27" i="8"/>
  <c r="G27" i="8" s="1"/>
  <c r="E26" i="8"/>
  <c r="G26" i="8" s="1"/>
  <c r="E24" i="8"/>
  <c r="G24" i="8" s="1"/>
  <c r="E23" i="8"/>
  <c r="G23" i="8" s="1"/>
  <c r="E22" i="8"/>
  <c r="G22" i="8" s="1"/>
  <c r="E21" i="8"/>
  <c r="G21" i="8" s="1"/>
  <c r="G20" i="8"/>
  <c r="E19" i="8"/>
  <c r="G19" i="8" s="1"/>
  <c r="E18" i="8"/>
  <c r="G18" i="8" s="1"/>
  <c r="E17" i="8"/>
  <c r="G17" i="8" s="1"/>
  <c r="G16" i="8"/>
  <c r="E15" i="8"/>
  <c r="G15" i="8" s="1"/>
  <c r="E14" i="8"/>
  <c r="G14" i="8" s="1"/>
  <c r="E13" i="8"/>
  <c r="G13" i="8" s="1"/>
  <c r="E12" i="8"/>
  <c r="G12" i="8" s="1"/>
  <c r="E11" i="8"/>
  <c r="G11" i="8" s="1"/>
  <c r="G10" i="8"/>
  <c r="G9" i="8"/>
  <c r="G2" i="8"/>
  <c r="G3" i="8" s="1"/>
  <c r="G23" i="7"/>
  <c r="G22" i="7"/>
  <c r="G21" i="7"/>
  <c r="G20" i="7"/>
  <c r="G19" i="7"/>
  <c r="G18" i="7"/>
  <c r="G17" i="7"/>
  <c r="G14" i="7"/>
  <c r="G13" i="7"/>
  <c r="G12" i="7"/>
  <c r="G11" i="7"/>
  <c r="G10" i="7"/>
  <c r="G9" i="7"/>
  <c r="L18" i="6"/>
  <c r="J18" i="6"/>
  <c r="G18" i="6" s="1"/>
  <c r="H18" i="6" s="1"/>
  <c r="F18" i="6"/>
  <c r="L17" i="6"/>
  <c r="J17" i="6"/>
  <c r="G17" i="6" s="1"/>
  <c r="H17" i="6" s="1"/>
  <c r="I17" i="6" s="1"/>
  <c r="F17" i="6"/>
  <c r="L16" i="6"/>
  <c r="J16" i="6"/>
  <c r="G16" i="6" s="1"/>
  <c r="H16" i="6" s="1"/>
  <c r="F16" i="6"/>
  <c r="L15" i="6"/>
  <c r="J15" i="6"/>
  <c r="G15" i="6" s="1"/>
  <c r="H15" i="6" s="1"/>
  <c r="I15" i="6" s="1"/>
  <c r="F15" i="6"/>
  <c r="L14" i="6"/>
  <c r="J14" i="6"/>
  <c r="G14" i="6" s="1"/>
  <c r="H14" i="6" s="1"/>
  <c r="F14" i="6"/>
  <c r="L13" i="6"/>
  <c r="J13" i="6"/>
  <c r="G13" i="6" s="1"/>
  <c r="H13" i="6" s="1"/>
  <c r="I13" i="6" s="1"/>
  <c r="F13" i="6"/>
  <c r="L12" i="6"/>
  <c r="J12" i="6"/>
  <c r="G12" i="6" s="1"/>
  <c r="H12" i="6" s="1"/>
  <c r="F12" i="6"/>
  <c r="L11" i="6"/>
  <c r="J11" i="6"/>
  <c r="G11" i="6" s="1"/>
  <c r="H11" i="6" s="1"/>
  <c r="I11" i="6" s="1"/>
  <c r="F11" i="6"/>
  <c r="L10" i="6"/>
  <c r="J10" i="6"/>
  <c r="G10" i="6" s="1"/>
  <c r="H10" i="6" s="1"/>
  <c r="F10" i="6"/>
  <c r="L9" i="6"/>
  <c r="J9" i="6"/>
  <c r="G9" i="6" s="1"/>
  <c r="H9" i="6" s="1"/>
  <c r="I9" i="6" s="1"/>
  <c r="F9" i="6"/>
  <c r="L8" i="6"/>
  <c r="J8" i="6"/>
  <c r="G8" i="6" s="1"/>
  <c r="H8" i="6" s="1"/>
  <c r="F8" i="6"/>
  <c r="L7" i="6"/>
  <c r="L19" i="6" s="1"/>
  <c r="L21" i="6" s="1"/>
  <c r="J7" i="6"/>
  <c r="G7" i="6" s="1"/>
  <c r="H7" i="6" s="1"/>
  <c r="F7" i="6"/>
  <c r="G86" i="5"/>
  <c r="G85" i="5"/>
  <c r="G84" i="5"/>
  <c r="G72" i="5"/>
  <c r="G71" i="5"/>
  <c r="G70" i="5"/>
  <c r="G68" i="5"/>
  <c r="G67" i="5"/>
  <c r="G66" i="5"/>
  <c r="G64" i="5"/>
  <c r="G63" i="5"/>
  <c r="G62" i="5"/>
  <c r="G52" i="5"/>
  <c r="G51" i="5"/>
  <c r="G50" i="5"/>
  <c r="G44" i="5"/>
  <c r="G43" i="5"/>
  <c r="G42" i="5"/>
  <c r="G40" i="5"/>
  <c r="G39" i="5"/>
  <c r="G38" i="5"/>
  <c r="G36" i="5"/>
  <c r="G35" i="5"/>
  <c r="G34" i="5"/>
  <c r="G32" i="5"/>
  <c r="G31" i="5"/>
  <c r="G30" i="5"/>
  <c r="G28" i="5"/>
  <c r="G27" i="5"/>
  <c r="G26" i="5"/>
  <c r="G24" i="5"/>
  <c r="G23" i="5"/>
  <c r="G22" i="5"/>
  <c r="G20" i="5"/>
  <c r="G19" i="5"/>
  <c r="G18" i="5"/>
  <c r="G16" i="5"/>
  <c r="G15" i="5"/>
  <c r="G14" i="5"/>
  <c r="G12" i="5"/>
  <c r="G11" i="5"/>
  <c r="G10" i="5"/>
  <c r="G8" i="5"/>
  <c r="G7" i="5"/>
  <c r="G6" i="5"/>
  <c r="G393" i="4"/>
  <c r="G390" i="4"/>
  <c r="G389" i="4"/>
  <c r="G388" i="4"/>
  <c r="G387" i="4"/>
  <c r="G386" i="4"/>
  <c r="G385" i="4"/>
  <c r="G380" i="4"/>
  <c r="G379" i="4"/>
  <c r="G378" i="4"/>
  <c r="G377" i="4"/>
  <c r="G376" i="4"/>
  <c r="G375" i="4"/>
  <c r="E374" i="4"/>
  <c r="G374" i="4" s="1"/>
  <c r="G372" i="4"/>
  <c r="G371" i="4"/>
  <c r="G370" i="4"/>
  <c r="E369" i="4"/>
  <c r="G369" i="4" s="1"/>
  <c r="G368" i="4"/>
  <c r="G367" i="4"/>
  <c r="G366" i="4"/>
  <c r="G365" i="4"/>
  <c r="E364" i="4"/>
  <c r="G364" i="4" s="1"/>
  <c r="G363" i="4"/>
  <c r="G362" i="4"/>
  <c r="G360" i="4"/>
  <c r="E359" i="4"/>
  <c r="G359" i="4" s="1"/>
  <c r="G358" i="4"/>
  <c r="G357" i="4"/>
  <c r="G356" i="4"/>
  <c r="G355" i="4"/>
  <c r="G354" i="4"/>
  <c r="G353" i="4"/>
  <c r="G352" i="4"/>
  <c r="G351" i="4"/>
  <c r="E348" i="4"/>
  <c r="G348" i="4" s="1"/>
  <c r="G347" i="4"/>
  <c r="E346" i="4"/>
  <c r="G346" i="4" s="1"/>
  <c r="E345" i="4"/>
  <c r="G345" i="4" s="1"/>
  <c r="G344" i="4"/>
  <c r="E343" i="4"/>
  <c r="G343" i="4" s="1"/>
  <c r="E342" i="4"/>
  <c r="G342" i="4" s="1"/>
  <c r="G340" i="4"/>
  <c r="G339" i="4"/>
  <c r="G338" i="4"/>
  <c r="G337" i="4"/>
  <c r="G336" i="4"/>
  <c r="G335" i="4"/>
  <c r="G334" i="4"/>
  <c r="G333" i="4"/>
  <c r="G332" i="4"/>
  <c r="G331" i="4"/>
  <c r="G330" i="4"/>
  <c r="G328" i="4"/>
  <c r="G327" i="4"/>
  <c r="G326" i="4"/>
  <c r="G325" i="4"/>
  <c r="G324" i="4"/>
  <c r="G323" i="4"/>
  <c r="G322" i="4"/>
  <c r="G321" i="4"/>
  <c r="E319" i="4"/>
  <c r="G319" i="4" s="1"/>
  <c r="E318" i="4"/>
  <c r="G318" i="4" s="1"/>
  <c r="E317" i="4"/>
  <c r="G317" i="4" s="1"/>
  <c r="E316" i="4"/>
  <c r="G316" i="4" s="1"/>
  <c r="E315" i="4"/>
  <c r="G315" i="4" s="1"/>
  <c r="E314" i="4"/>
  <c r="G314" i="4" s="1"/>
  <c r="E313" i="4"/>
  <c r="G313" i="4" s="1"/>
  <c r="E311" i="4"/>
  <c r="G311" i="4" s="1"/>
  <c r="G310" i="4"/>
  <c r="G309" i="4"/>
  <c r="E307" i="4"/>
  <c r="G307" i="4" s="1"/>
  <c r="E306" i="4"/>
  <c r="G306" i="4" s="1"/>
  <c r="E305" i="4"/>
  <c r="G305" i="4" s="1"/>
  <c r="E304" i="4"/>
  <c r="G304" i="4" s="1"/>
  <c r="E303" i="4"/>
  <c r="G303" i="4" s="1"/>
  <c r="E302" i="4"/>
  <c r="G302" i="4" s="1"/>
  <c r="E301" i="4"/>
  <c r="G301" i="4" s="1"/>
  <c r="E300" i="4"/>
  <c r="G300" i="4" s="1"/>
  <c r="E299" i="4"/>
  <c r="G299" i="4" s="1"/>
  <c r="E298" i="4"/>
  <c r="G298" i="4" s="1"/>
  <c r="E297" i="4"/>
  <c r="G297" i="4" s="1"/>
  <c r="E296" i="4"/>
  <c r="G296" i="4" s="1"/>
  <c r="E294" i="4"/>
  <c r="G294" i="4" s="1"/>
  <c r="E293" i="4"/>
  <c r="G293" i="4" s="1"/>
  <c r="E292" i="4"/>
  <c r="G292" i="4" s="1"/>
  <c r="E291" i="4"/>
  <c r="G291" i="4" s="1"/>
  <c r="E290" i="4"/>
  <c r="G290" i="4" s="1"/>
  <c r="E289" i="4"/>
  <c r="G289" i="4" s="1"/>
  <c r="G287" i="4"/>
  <c r="G286" i="4"/>
  <c r="G285" i="4"/>
  <c r="G284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69" i="4"/>
  <c r="G268" i="4"/>
  <c r="G267" i="4"/>
  <c r="G266" i="4"/>
  <c r="G265" i="4"/>
  <c r="G264" i="4"/>
  <c r="G263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7" i="4"/>
  <c r="G246" i="4"/>
  <c r="G245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E201" i="4"/>
  <c r="G201" i="4" s="1"/>
  <c r="E200" i="4"/>
  <c r="G200" i="4" s="1"/>
  <c r="E199" i="4"/>
  <c r="G199" i="4" s="1"/>
  <c r="G198" i="4"/>
  <c r="E197" i="4"/>
  <c r="G197" i="4" s="1"/>
  <c r="E196" i="4"/>
  <c r="G196" i="4" s="1"/>
  <c r="E195" i="4"/>
  <c r="G195" i="4" s="1"/>
  <c r="E194" i="4"/>
  <c r="G194" i="4" s="1"/>
  <c r="E193" i="4"/>
  <c r="G193" i="4" s="1"/>
  <c r="E192" i="4"/>
  <c r="G192" i="4" s="1"/>
  <c r="E191" i="4"/>
  <c r="G191" i="4" s="1"/>
  <c r="E190" i="4"/>
  <c r="G190" i="4" s="1"/>
  <c r="E189" i="4"/>
  <c r="G189" i="4" s="1"/>
  <c r="G187" i="4"/>
  <c r="G186" i="4"/>
  <c r="G185" i="4"/>
  <c r="G184" i="4"/>
  <c r="G183" i="4"/>
  <c r="G182" i="4"/>
  <c r="G181" i="4"/>
  <c r="G180" i="4"/>
  <c r="G179" i="4"/>
  <c r="G178" i="4"/>
  <c r="G177" i="4"/>
  <c r="G176" i="4"/>
  <c r="G174" i="4"/>
  <c r="E173" i="4"/>
  <c r="G173" i="4" s="1"/>
  <c r="G172" i="4"/>
  <c r="E170" i="4"/>
  <c r="G170" i="4" s="1"/>
  <c r="G169" i="4"/>
  <c r="E168" i="4"/>
  <c r="G168" i="4" s="1"/>
  <c r="E167" i="4"/>
  <c r="G167" i="4" s="1"/>
  <c r="E166" i="4"/>
  <c r="G166" i="4" s="1"/>
  <c r="E165" i="4"/>
  <c r="G165" i="4" s="1"/>
  <c r="E163" i="4"/>
  <c r="G163" i="4" s="1"/>
  <c r="G162" i="4"/>
  <c r="E161" i="4"/>
  <c r="G161" i="4" s="1"/>
  <c r="E160" i="4"/>
  <c r="G160" i="4" s="1"/>
  <c r="E159" i="4"/>
  <c r="G159" i="4" s="1"/>
  <c r="E158" i="4"/>
  <c r="G158" i="4" s="1"/>
  <c r="E156" i="4"/>
  <c r="G156" i="4" s="1"/>
  <c r="E155" i="4"/>
  <c r="G155" i="4" s="1"/>
  <c r="E154" i="4"/>
  <c r="G154" i="4" s="1"/>
  <c r="E153" i="4"/>
  <c r="G153" i="4" s="1"/>
  <c r="E152" i="4"/>
  <c r="G152" i="4" s="1"/>
  <c r="E151" i="4"/>
  <c r="G151" i="4" s="1"/>
  <c r="G149" i="4"/>
  <c r="G148" i="4"/>
  <c r="G147" i="4"/>
  <c r="G146" i="4"/>
  <c r="G145" i="4"/>
  <c r="G144" i="4"/>
  <c r="G143" i="4"/>
  <c r="G142" i="4"/>
  <c r="G141" i="4"/>
  <c r="G139" i="4"/>
  <c r="G138" i="4"/>
  <c r="G137" i="4"/>
  <c r="G136" i="4"/>
  <c r="G135" i="4"/>
  <c r="G134" i="4"/>
  <c r="G133" i="4"/>
  <c r="G132" i="4"/>
  <c r="G130" i="4"/>
  <c r="G129" i="4"/>
  <c r="G128" i="4"/>
  <c r="G127" i="4"/>
  <c r="G126" i="4"/>
  <c r="G125" i="4"/>
  <c r="G124" i="4"/>
  <c r="G123" i="4"/>
  <c r="G122" i="4"/>
  <c r="G120" i="4"/>
  <c r="G119" i="4"/>
  <c r="G118" i="4"/>
  <c r="G117" i="4"/>
  <c r="G116" i="4"/>
  <c r="G115" i="4"/>
  <c r="G114" i="4"/>
  <c r="G113" i="4"/>
  <c r="G112" i="4"/>
  <c r="G110" i="4"/>
  <c r="G109" i="4"/>
  <c r="G108" i="4"/>
  <c r="G107" i="4"/>
  <c r="G106" i="4"/>
  <c r="G105" i="4"/>
  <c r="G104" i="4"/>
  <c r="G103" i="4"/>
  <c r="G102" i="4"/>
  <c r="E100" i="4"/>
  <c r="G100" i="4" s="1"/>
  <c r="E99" i="4"/>
  <c r="G99" i="4" s="1"/>
  <c r="E98" i="4"/>
  <c r="G98" i="4" s="1"/>
  <c r="E97" i="4"/>
  <c r="G97" i="4" s="1"/>
  <c r="G95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6" i="4"/>
  <c r="G75" i="4"/>
  <c r="G74" i="4"/>
  <c r="G73" i="4"/>
  <c r="G72" i="4"/>
  <c r="E70" i="4"/>
  <c r="G70" i="4" s="1"/>
  <c r="E69" i="4"/>
  <c r="G69" i="4" s="1"/>
  <c r="E68" i="4"/>
  <c r="G68" i="4" s="1"/>
  <c r="E67" i="4"/>
  <c r="G67" i="4" s="1"/>
  <c r="G66" i="4"/>
  <c r="E64" i="4"/>
  <c r="G64" i="4" s="1"/>
  <c r="E63" i="4"/>
  <c r="G63" i="4" s="1"/>
  <c r="E62" i="4"/>
  <c r="G62" i="4" s="1"/>
  <c r="E61" i="4"/>
  <c r="G61" i="4" s="1"/>
  <c r="E60" i="4"/>
  <c r="G60" i="4" s="1"/>
  <c r="E59" i="4"/>
  <c r="G59" i="4" s="1"/>
  <c r="E58" i="4"/>
  <c r="G58" i="4" s="1"/>
  <c r="E56" i="4"/>
  <c r="G56" i="4" s="1"/>
  <c r="E55" i="4"/>
  <c r="G55" i="4" s="1"/>
  <c r="E54" i="4"/>
  <c r="G54" i="4" s="1"/>
  <c r="E53" i="4"/>
  <c r="G53" i="4" s="1"/>
  <c r="E52" i="4"/>
  <c r="G52" i="4" s="1"/>
  <c r="E51" i="4"/>
  <c r="G51" i="4" s="1"/>
  <c r="E50" i="4"/>
  <c r="G50" i="4" s="1"/>
  <c r="E49" i="4"/>
  <c r="G49" i="4" s="1"/>
  <c r="E48" i="4"/>
  <c r="G48" i="4" s="1"/>
  <c r="E47" i="4"/>
  <c r="G47" i="4" s="1"/>
  <c r="E46" i="4"/>
  <c r="G46" i="4" s="1"/>
  <c r="E44" i="4"/>
  <c r="G44" i="4" s="1"/>
  <c r="E43" i="4"/>
  <c r="G43" i="4" s="1"/>
  <c r="E42" i="4"/>
  <c r="G42" i="4" s="1"/>
  <c r="E41" i="4"/>
  <c r="G41" i="4" s="1"/>
  <c r="E40" i="4"/>
  <c r="G40" i="4" s="1"/>
  <c r="E39" i="4"/>
  <c r="G39" i="4" s="1"/>
  <c r="E38" i="4"/>
  <c r="G38" i="4" s="1"/>
  <c r="E37" i="4"/>
  <c r="G37" i="4" s="1"/>
  <c r="E36" i="4"/>
  <c r="G36" i="4" s="1"/>
  <c r="E35" i="4"/>
  <c r="G35" i="4" s="1"/>
  <c r="E34" i="4"/>
  <c r="G34" i="4" s="1"/>
  <c r="E32" i="4"/>
  <c r="G32" i="4" s="1"/>
  <c r="G31" i="4"/>
  <c r="E31" i="4"/>
  <c r="E30" i="4"/>
  <c r="G30" i="4" s="1"/>
  <c r="E29" i="4"/>
  <c r="G29" i="4" s="1"/>
  <c r="E28" i="4"/>
  <c r="G28" i="4" s="1"/>
  <c r="E27" i="4"/>
  <c r="G27" i="4" s="1"/>
  <c r="E26" i="4"/>
  <c r="G26" i="4" s="1"/>
  <c r="E24" i="4"/>
  <c r="G24" i="4" s="1"/>
  <c r="E23" i="4"/>
  <c r="G23" i="4" s="1"/>
  <c r="E22" i="4"/>
  <c r="G22" i="4" s="1"/>
  <c r="E21" i="4"/>
  <c r="G21" i="4" s="1"/>
  <c r="G20" i="4"/>
  <c r="E19" i="4"/>
  <c r="G19" i="4" s="1"/>
  <c r="E18" i="4"/>
  <c r="G18" i="4" s="1"/>
  <c r="E17" i="4"/>
  <c r="G17" i="4" s="1"/>
  <c r="G16" i="4"/>
  <c r="E15" i="4"/>
  <c r="G15" i="4" s="1"/>
  <c r="E14" i="4"/>
  <c r="G14" i="4" s="1"/>
  <c r="E13" i="4"/>
  <c r="G13" i="4" s="1"/>
  <c r="E12" i="4"/>
  <c r="G12" i="4" s="1"/>
  <c r="E11" i="4"/>
  <c r="G11" i="4" s="1"/>
  <c r="G10" i="4"/>
  <c r="G9" i="4"/>
  <c r="G2" i="4"/>
  <c r="G3" i="4" s="1"/>
  <c r="G123" i="3"/>
  <c r="G121" i="3"/>
  <c r="G118" i="3"/>
  <c r="G115" i="3"/>
  <c r="G112" i="3"/>
  <c r="G110" i="3"/>
  <c r="G107" i="3"/>
  <c r="G105" i="3"/>
  <c r="G103" i="3"/>
  <c r="G101" i="3"/>
  <c r="G92" i="3"/>
  <c r="G87" i="3"/>
  <c r="G85" i="3"/>
  <c r="H81" i="3"/>
  <c r="G81" i="3"/>
  <c r="H79" i="3"/>
  <c r="G79" i="3"/>
  <c r="G77" i="3"/>
  <c r="G75" i="3"/>
  <c r="H73" i="3"/>
  <c r="G73" i="3"/>
  <c r="G65" i="3"/>
  <c r="G61" i="3"/>
  <c r="G58" i="3"/>
  <c r="G55" i="3"/>
  <c r="G52" i="3"/>
  <c r="G50" i="3"/>
  <c r="G48" i="3"/>
  <c r="G46" i="3"/>
  <c r="G37" i="3"/>
  <c r="G32" i="3"/>
  <c r="G30" i="3"/>
  <c r="G26" i="3"/>
  <c r="G24" i="3"/>
  <c r="G22" i="3"/>
  <c r="G20" i="3"/>
  <c r="G18" i="3"/>
  <c r="G12" i="3"/>
  <c r="G128" i="3" s="1"/>
  <c r="G372" i="8" l="1"/>
  <c r="D23" i="10" s="1"/>
  <c r="D27" i="10" s="1"/>
  <c r="G26" i="7"/>
  <c r="G2" i="7" s="1"/>
  <c r="G3" i="7" s="1"/>
  <c r="I14" i="6"/>
  <c r="F19" i="6"/>
  <c r="F21" i="6" s="1"/>
  <c r="I12" i="6"/>
  <c r="I10" i="6"/>
  <c r="I18" i="6"/>
  <c r="I8" i="6"/>
  <c r="I16" i="6"/>
  <c r="G88" i="5"/>
  <c r="G239" i="9"/>
  <c r="G2" i="9" s="1"/>
  <c r="G3" i="9" s="1"/>
  <c r="I7" i="6"/>
  <c r="H19" i="6"/>
  <c r="G397" i="4"/>
  <c r="D15" i="10" s="1"/>
  <c r="H21" i="6" l="1"/>
  <c r="I21" i="6" s="1"/>
  <c r="I19" i="6"/>
</calcChain>
</file>

<file path=xl/sharedStrings.xml><?xml version="1.0" encoding="utf-8"?>
<sst xmlns="http://schemas.openxmlformats.org/spreadsheetml/2006/main" count="2760" uniqueCount="491">
  <si>
    <t xml:space="preserve">AURORA SUBSTATION </t>
  </si>
  <si>
    <t>STRINGING AND CABLING</t>
  </si>
  <si>
    <t>BILLS OF QUANTITIES</t>
  </si>
  <si>
    <t>REQUEST FOR TENDER</t>
  </si>
  <si>
    <t>AURORA SUBSTATION – STRINGING AND CABLING</t>
  </si>
  <si>
    <t>ENQUIRY No.</t>
  </si>
  <si>
    <t xml:space="preserve">TENDERER’S NAME:  </t>
  </si>
  <si>
    <t>THE PRICE:  IN ZAR</t>
  </si>
  <si>
    <t>(excluding VAT)</t>
  </si>
  <si>
    <t>RAND VALUE IN WORDS</t>
  </si>
  <si>
    <t>DATE :</t>
  </si>
  <si>
    <t>FULL NAMES OF SIGNATORY:</t>
  </si>
  <si>
    <t>DESIGNATION OF SIGNATORY:</t>
  </si>
  <si>
    <t>SIGNATURE :</t>
  </si>
  <si>
    <t xml:space="preserve"> </t>
  </si>
  <si>
    <t>PAY REFERENCE</t>
  </si>
  <si>
    <t>DESCRIPTION</t>
  </si>
  <si>
    <t>UNIT</t>
  </si>
  <si>
    <t>QTY</t>
  </si>
  <si>
    <t>RATE</t>
  </si>
  <si>
    <t>AMOUNT</t>
  </si>
  <si>
    <t>SECTION NO 1</t>
  </si>
  <si>
    <t>SANS 1200A</t>
  </si>
  <si>
    <t xml:space="preserve">PRELIMINARY AND GENERAL </t>
  </si>
  <si>
    <r>
      <t>(Applicable to the whole of the Works as per the</t>
    </r>
    <r>
      <rPr>
        <i/>
        <sz val="10"/>
        <color theme="1"/>
        <rFont val="Calibri"/>
        <family val="2"/>
        <scheme val="minor"/>
      </rPr>
      <t xml:space="preserve"> Works</t>
    </r>
    <r>
      <rPr>
        <sz val="10"/>
        <color theme="1"/>
        <rFont val="Calibri"/>
        <family val="2"/>
        <scheme val="minor"/>
      </rPr>
      <t xml:space="preserve"> </t>
    </r>
  </si>
  <si>
    <t xml:space="preserve">Information) </t>
  </si>
  <si>
    <t>SANS 1200A.8.3</t>
  </si>
  <si>
    <t xml:space="preserve">FIXED CHARGE ITEMS </t>
  </si>
  <si>
    <t>SANS 1200A.8.3.1</t>
  </si>
  <si>
    <t xml:space="preserve">Contractual requirements. </t>
  </si>
  <si>
    <t>Sum</t>
  </si>
  <si>
    <t>SANS 1200A.8.3.2</t>
  </si>
  <si>
    <t xml:space="preserve">Establishment of Facilities on the Site </t>
  </si>
  <si>
    <t>SANS 1200A.8.3.2.2</t>
  </si>
  <si>
    <t>Facilities for Contractor :</t>
  </si>
  <si>
    <t>SANS 1200A.8.3.2.2a</t>
  </si>
  <si>
    <t>Offices and storage sheds.</t>
  </si>
  <si>
    <t>SANS 1200A.8.3.2.2b</t>
  </si>
  <si>
    <t xml:space="preserve">Workshops. </t>
  </si>
  <si>
    <t>SANS 1200A.8.3.2.2c</t>
  </si>
  <si>
    <t xml:space="preserve">Laboratories. </t>
  </si>
  <si>
    <t>SANS 1200A.8.3.2.2d</t>
  </si>
  <si>
    <t xml:space="preserve">Living accommodation. </t>
  </si>
  <si>
    <t>SANS 1200A.8.3.2.2e</t>
  </si>
  <si>
    <t>Ablution and latrine facilities (chemical portable</t>
  </si>
  <si>
    <t>toilets to be well maintained / serviced for</t>
  </si>
  <si>
    <t>duration of the contract).</t>
  </si>
  <si>
    <t>SANS 1200A.8.3.2.2f</t>
  </si>
  <si>
    <t xml:space="preserve">Tools and equipment. </t>
  </si>
  <si>
    <t>SANS 1200A.8.3.2.2g</t>
  </si>
  <si>
    <t>Water supplies, electric power, compressed</t>
  </si>
  <si>
    <t>air supply and communications (all to be</t>
  </si>
  <si>
    <t xml:space="preserve">available from beginning of contract and for </t>
  </si>
  <si>
    <t>SANS 1200A.8.3.2.2h</t>
  </si>
  <si>
    <t>Dealing with water.</t>
  </si>
  <si>
    <t>The Contractor is to ALLOW for all necessary</t>
  </si>
  <si>
    <t xml:space="preserve">dewatering for the entire duration of the </t>
  </si>
  <si>
    <t>contract, or as deemed necessary to</t>
  </si>
  <si>
    <t>complete this contract successfully. The</t>
  </si>
  <si>
    <t xml:space="preserve">price is to include for all piping, pumps, </t>
  </si>
  <si>
    <t>discharging of water into suitable outlet points,</t>
  </si>
  <si>
    <t>standby generator/s, etc., complete.</t>
  </si>
  <si>
    <t>SANS 1200A.8.3.2.2i</t>
  </si>
  <si>
    <t>Access to the site.</t>
  </si>
  <si>
    <t>SANS 1200A.8.3.2.2j</t>
  </si>
  <si>
    <t xml:space="preserve">Plant. </t>
  </si>
  <si>
    <t>SANS 1200A.8.3.3</t>
  </si>
  <si>
    <t>Other Fixed-charged obligations. (Contractor to specify)</t>
  </si>
  <si>
    <r>
      <t xml:space="preserve">Quality management (incl. </t>
    </r>
    <r>
      <rPr>
        <i/>
        <sz val="10"/>
        <rFont val="Calibri"/>
        <family val="2"/>
        <scheme val="minor"/>
      </rPr>
      <t>Contractor's</t>
    </r>
    <r>
      <rPr>
        <sz val="10"/>
        <rFont val="Calibri"/>
        <family val="2"/>
        <scheme val="minor"/>
      </rPr>
      <t xml:space="preserve"> Quality Plans)</t>
    </r>
  </si>
  <si>
    <r>
      <t xml:space="preserve">as outlined in the </t>
    </r>
    <r>
      <rPr>
        <i/>
        <sz val="10"/>
        <color theme="1"/>
        <rFont val="Calibri"/>
        <family val="2"/>
        <scheme val="minor"/>
      </rPr>
      <t>Works Information.</t>
    </r>
  </si>
  <si>
    <t>Safety management (incl. Contractor's Health and Safety Plans)</t>
  </si>
  <si>
    <t>Environmental management (incl. Contractor's Environmental</t>
  </si>
  <si>
    <r>
      <t xml:space="preserve">Management Plan) as outlined in the </t>
    </r>
    <r>
      <rPr>
        <i/>
        <sz val="10"/>
        <color theme="1"/>
        <rFont val="Calibri"/>
        <family val="2"/>
        <scheme val="minor"/>
      </rPr>
      <t>Works Information.</t>
    </r>
  </si>
  <si>
    <t>SANS 1200A.8.3.4</t>
  </si>
  <si>
    <t xml:space="preserve">Removal of site establishment. </t>
  </si>
  <si>
    <t>SANS 1200A.8.4</t>
  </si>
  <si>
    <t xml:space="preserve">TIME RELATED ITEMS </t>
  </si>
  <si>
    <t>SANS 1200A.8.4.1</t>
  </si>
  <si>
    <t>SANS 1200A.8.4.2</t>
  </si>
  <si>
    <t>Operation and Maintenance of Facilities on</t>
  </si>
  <si>
    <t>Site, for the Duration of Construction (unless</t>
  </si>
  <si>
    <t xml:space="preserve">otherwise stated) </t>
  </si>
  <si>
    <t>SANS 1200A.8.4.2.2</t>
  </si>
  <si>
    <t>Facilities for Contractor:</t>
  </si>
  <si>
    <t>SANS 1200A.8.4.2.2a</t>
  </si>
  <si>
    <t xml:space="preserve">Offices and storage sheds. </t>
  </si>
  <si>
    <t>SANS 1200A.8.4.2.2b</t>
  </si>
  <si>
    <t>SANS 1200A.8.4.2.2c</t>
  </si>
  <si>
    <t>SANS 1200A.8.4.2.2d</t>
  </si>
  <si>
    <t>SANS 1200A.8.4.2.2e</t>
  </si>
  <si>
    <t xml:space="preserve">toilets to be well maintained / serviced for </t>
  </si>
  <si>
    <t>SANS 1200A.8.4.2.2f</t>
  </si>
  <si>
    <t>SANS 1200A.8.4.2.2g</t>
  </si>
  <si>
    <t>available from beginning of contract and for</t>
  </si>
  <si>
    <t>SANS 1200A.8.4.2.2h</t>
  </si>
  <si>
    <t>SANS 1200A.8.4.2.2i</t>
  </si>
  <si>
    <t>SANS 1200A.8.4.2.2j</t>
  </si>
  <si>
    <t>SANS 1200A.8.4.3</t>
  </si>
  <si>
    <t xml:space="preserve">Supervision for duration of construction. </t>
  </si>
  <si>
    <t>SANS 1200A.8.4.4</t>
  </si>
  <si>
    <t>Company and head office overhead costs</t>
  </si>
  <si>
    <t xml:space="preserve">for duration of construction. </t>
  </si>
  <si>
    <t>SANS 1200A.8.4.5</t>
  </si>
  <si>
    <t>Other Time-related obligations. (Contractor to specify)</t>
  </si>
  <si>
    <t xml:space="preserve">Contractor's transport inclusive of all requirements. </t>
  </si>
  <si>
    <t>Site security inclusive of all requirement as outline</t>
  </si>
  <si>
    <r>
      <t>in the security threat assessment document in the W</t>
    </r>
    <r>
      <rPr>
        <i/>
        <sz val="10"/>
        <rFont val="Calibri"/>
        <family val="2"/>
        <scheme val="minor"/>
      </rPr>
      <t>orks</t>
    </r>
    <r>
      <rPr>
        <sz val="10"/>
        <rFont val="Calibri"/>
        <family val="2"/>
        <scheme val="minor"/>
      </rPr>
      <t xml:space="preserve"> </t>
    </r>
  </si>
  <si>
    <t>Information.</t>
  </si>
  <si>
    <t>TOTAL - carried forward to FINAL SUMMARY</t>
  </si>
  <si>
    <t>Yard Stringing + Plant Equipment + Earthing</t>
  </si>
  <si>
    <t>TOTAL AMOUNT</t>
  </si>
  <si>
    <t xml:space="preserve">AURORA Substation - YARD STRINGING + PLANT EQUIPMENT + EARTHING </t>
  </si>
  <si>
    <t>Item No</t>
  </si>
  <si>
    <t>Section Description</t>
  </si>
  <si>
    <t>Bill Description</t>
  </si>
  <si>
    <t>Units</t>
  </si>
  <si>
    <t>Qty</t>
  </si>
  <si>
    <t>Rate</t>
  </si>
  <si>
    <t>Total (ZAR)</t>
  </si>
  <si>
    <t>INSTALLATION OF YARD STRINGING AND CLAMPS - 400/50kV Traction Equipment Layout</t>
  </si>
  <si>
    <t>STRINGING</t>
  </si>
  <si>
    <t>2 x 800 mm² Bull Stringer &amp; Dropper</t>
  </si>
  <si>
    <t>m</t>
  </si>
  <si>
    <t>1 x 400 mm² Centipede Dropper</t>
  </si>
  <si>
    <t>ASSEMBLY</t>
  </si>
  <si>
    <t>Insulator String Assembly (A40)</t>
  </si>
  <si>
    <t>no.</t>
  </si>
  <si>
    <t>INSULATORS</t>
  </si>
  <si>
    <t>66kV Composite Insulator</t>
  </si>
  <si>
    <t>CLAMPS</t>
  </si>
  <si>
    <t>EYC-S</t>
  </si>
  <si>
    <t>EY-B</t>
  </si>
  <si>
    <t>EYC-D</t>
  </si>
  <si>
    <t>EPC-B</t>
  </si>
  <si>
    <t>ETC-AD</t>
  </si>
  <si>
    <t>ETC-C</t>
  </si>
  <si>
    <t>ETC-K</t>
  </si>
  <si>
    <t>ES-B</t>
  </si>
  <si>
    <t>EX-B</t>
  </si>
  <si>
    <t>EXC-F</t>
  </si>
  <si>
    <t>EXC-L</t>
  </si>
  <si>
    <t>EPTT2-B</t>
  </si>
  <si>
    <t>INSTALLATION OF YARD STRINGING AND CLAMPS - 400kV Feeder to Traction Busbar</t>
  </si>
  <si>
    <t>Insulator String Assembly (B44)</t>
  </si>
  <si>
    <t>EYC-T</t>
  </si>
  <si>
    <t>EXCP2-D</t>
  </si>
  <si>
    <t>INSTALLATION OF YARD STRINGING AND CLAMPS - 400kV Feeder 3</t>
  </si>
  <si>
    <t>Insulator Suspension Assembly (F42)</t>
  </si>
  <si>
    <t>SPACERS</t>
  </si>
  <si>
    <t>Twin Conductor Spacer (ES-B)</t>
  </si>
  <si>
    <t>EX-E</t>
  </si>
  <si>
    <t>INSTALLATION OF YARD STRINGING AND CLAMPS - 400kV Feeder 2</t>
  </si>
  <si>
    <t>INSTALLATION OF YARD STRINGING AND CLAMPS - 400kV Bus Coupler A</t>
  </si>
  <si>
    <t>INSTALLATION OF YARD STRINGING AND CLAMPS - 400kV Busbar 2 Bus Section 1</t>
  </si>
  <si>
    <t>INSTALLATION OF YARD STRINGING AND CLAMPS - 400kv BUSBAR 1 BUS SELECTION 1</t>
  </si>
  <si>
    <t>INSTALLATION OF YARD STRINGING AND CLAMPS - 400kv FEEDER 5</t>
  </si>
  <si>
    <t>EYC-H</t>
  </si>
  <si>
    <t>EYC-K</t>
  </si>
  <si>
    <t>EYC-P</t>
  </si>
  <si>
    <t>INSTALLATION OF YARD STRINGING AND CLAMPS - 400KV BUS COUPLER B</t>
  </si>
  <si>
    <t>INSTALLATION OF YARD STRINGING AND CLAMPS - 400kV Busbar 2B CVT</t>
  </si>
  <si>
    <t>INSTALLATION OF YARD STRINGING AND CLAMPS - 400kV Busbar Reactor 1</t>
  </si>
  <si>
    <t>INSTALLATION OF YARD STRINGING AND CLAMPS - 400kV Transformer 11 Bay</t>
  </si>
  <si>
    <t>2 x 800 mm² Bull Stringer &amp; Dropper (Exist.)</t>
  </si>
  <si>
    <t>INSTALLATION OF YARD STRINGING AND CLAMPS - 400kV Transformer 12 Bay</t>
  </si>
  <si>
    <t>EY-D</t>
  </si>
  <si>
    <t>INSTALLATION OF YARD STRINGING AND CLAMPS - 400kV Transformer 13 Bay</t>
  </si>
  <si>
    <t>2 x 800 mm² Bull Dropper</t>
  </si>
  <si>
    <t>INSTALLATION OF YARD STRINGING AND CLAMPS - 400kV Transformer 14 Bay</t>
  </si>
  <si>
    <t>INSTALLATION OF YARD STRINGING AND CLAMPS - 132kV Busbar 1B and 2B VT</t>
  </si>
  <si>
    <t>ETC-J</t>
  </si>
  <si>
    <t>ESC-B</t>
  </si>
  <si>
    <t>KC-2</t>
  </si>
  <si>
    <t>KC-11</t>
  </si>
  <si>
    <t>INSTALLATION OF YARD STRINGING AND CLAMPS - 132kV Busbar 1 Bus Section 1</t>
  </si>
  <si>
    <t>INSTALLATION OF YARD STRINGING AND CLAMPS - 132kV Busbar 2 Bus Section 1</t>
  </si>
  <si>
    <t>INSTALLATION OF YARD STRINGING AND CLAMPS - 132kV Transformer 13</t>
  </si>
  <si>
    <t>EPC-E</t>
  </si>
  <si>
    <t>EXC-Q</t>
  </si>
  <si>
    <t>INSTALLATION OF YARD STRINGING AND CLAMPS - 132kV Transformer 14</t>
  </si>
  <si>
    <t>132kV Composite Insulator</t>
  </si>
  <si>
    <t>EXCP2-B</t>
  </si>
  <si>
    <t>INSTALLATION OF YARD STRINGING AND CLAMPS - 132kV Feeder 4</t>
  </si>
  <si>
    <t>1 x 800 mm² Bull Stringer &amp; Dropper</t>
  </si>
  <si>
    <t>Insulator String Assembly (A41)</t>
  </si>
  <si>
    <t>ETC-B</t>
  </si>
  <si>
    <t>EXC-D</t>
  </si>
  <si>
    <t>SPC-5</t>
  </si>
  <si>
    <t>INSTALLATION OF YARD STRINGING AND CLAMPS - 132KV FEEDER 3 CONT.</t>
  </si>
  <si>
    <t>2 x 800 mm² Dropper &amp; Jumpers</t>
  </si>
  <si>
    <t>Current Carring Spacer (S-11)</t>
  </si>
  <si>
    <t>TC-10</t>
  </si>
  <si>
    <t>TC-20</t>
  </si>
  <si>
    <t>Line Clamps</t>
  </si>
  <si>
    <t>INSTALLATION OF YARD STRINGING AND CLAMPS - 132kV FEEDER 1</t>
  </si>
  <si>
    <t>ETC-AE</t>
  </si>
  <si>
    <t>Existing Clamp (TC20)</t>
  </si>
  <si>
    <t>Existing Clamp (SPC4)</t>
  </si>
  <si>
    <t>INSTALLATION OF YARD STRINGING AND CLAMPS - 132kV FEEDER 2</t>
  </si>
  <si>
    <t>INSTALLATION OF YARD STRINGING AND CLAMPS - 132kV FEEDER 5</t>
  </si>
  <si>
    <t>INSTALLATION OF YARD STRINGING AND CLAMPS - 132kV Bus Coupler A</t>
  </si>
  <si>
    <t>2 x 800 mm² Bull Stringer &amp; Dropper (Exist)</t>
  </si>
  <si>
    <t>2 x 800 mm² Bull Dropper (New)</t>
  </si>
  <si>
    <t>YC 4</t>
  </si>
  <si>
    <t>TC20</t>
  </si>
  <si>
    <t>S2</t>
  </si>
  <si>
    <t>YC2</t>
  </si>
  <si>
    <t>INSTALLATION OF YARD STRINGING AND CLAMPS - 132kV Bus Coupler B</t>
  </si>
  <si>
    <t xml:space="preserve">2 x 800 mm² Bull Stringer &amp; Dropper </t>
  </si>
  <si>
    <t>INSTALLATION OF YARD STRINGING AND CLAMPS - 132kV TRANSFORMER 11</t>
  </si>
  <si>
    <t>INSTALLATION OF YARD STRINGING AND CLAMPS - 132kV TRANSFORMER 12</t>
  </si>
  <si>
    <t>INSTALLATION OF YARD STRINGING AND CLAMPS - 132kV Feeder 6</t>
  </si>
  <si>
    <t>INSTALLATION OF YARD STRINGING AND CLAMPS - 132kV Feeder 6 Cont.</t>
  </si>
  <si>
    <t>EPT-B</t>
  </si>
  <si>
    <t>EXCP-D</t>
  </si>
  <si>
    <t>INSTALLATION OF YARD STRINGING AND CLAMPS - 132kV Feeder 7</t>
  </si>
  <si>
    <t>INSTALLATION OF YARD STRINGING AND CLAMPS - Transformer 13 132kV Connect to 132kV B/B3</t>
  </si>
  <si>
    <t>Insulator String Assembly (E42)</t>
  </si>
  <si>
    <t>INSTALLATION OF YARD STRINGING AND CLAMPS - TRANSFOMER 12 132KV BAY - CONT</t>
  </si>
  <si>
    <t>INSTALLATION OF YARD STRINGING AND CLAMPS - TRANSFORMER 11 TERTIARY BAY</t>
  </si>
  <si>
    <t>1 x 160 mm² Hair Dropper (Insulated)</t>
  </si>
  <si>
    <t>1 x 400 mm² Centipede Dropper (Insulated)</t>
  </si>
  <si>
    <t>Insulator Hardware Assembly (A41)</t>
  </si>
  <si>
    <t>K4</t>
  </si>
  <si>
    <t>K2</t>
  </si>
  <si>
    <t>Acrylic Clamp Cover (ACC9)</t>
  </si>
  <si>
    <t>Acrylic Clamp Cover (ACC3)</t>
  </si>
  <si>
    <t>Acrylic Clamp Cover (ACC1)</t>
  </si>
  <si>
    <t>Acrylic Clamp Cover (ACC6)</t>
  </si>
  <si>
    <t>Lug For Surge Arrestor</t>
  </si>
  <si>
    <t>Composite Insulator 31mm/kV</t>
  </si>
  <si>
    <t>INSTALLATION OF YARD STRINGING AND CLAMPS</t>
  </si>
  <si>
    <t>RINGS</t>
  </si>
  <si>
    <t>Corona Rings (LH)</t>
  </si>
  <si>
    <t>Corona Rings (RH)</t>
  </si>
  <si>
    <t>Universal Corona Rings (UC)</t>
  </si>
  <si>
    <t>EARTHING</t>
  </si>
  <si>
    <t>L-Shaped Copper Earthing Stud Adaptor Plate - Type B</t>
  </si>
  <si>
    <t>Copper Earthing Stud 20kA</t>
  </si>
  <si>
    <t>PIN Stub Insulator</t>
  </si>
  <si>
    <t>GRIMPING</t>
  </si>
  <si>
    <t>1m x 38mm Diameter Aluminium Rod</t>
  </si>
  <si>
    <t>DISMANTLING OF PRIMARY PLANT EQUIPMENT</t>
  </si>
  <si>
    <t>132kV YARD</t>
  </si>
  <si>
    <t>DISMANTLE</t>
  </si>
  <si>
    <t>Circuit Breaker (CB)</t>
  </si>
  <si>
    <t>Current Transformer (CT)</t>
  </si>
  <si>
    <t>Earthing Switch (ES)</t>
  </si>
  <si>
    <t>Transverse Isolator</t>
  </si>
  <si>
    <t>Conventional Isolator</t>
  </si>
  <si>
    <t>Surge Arrestors (SA)</t>
  </si>
  <si>
    <t>Post Insulators (PI)</t>
  </si>
  <si>
    <t>Long rod insulator (glass)</t>
  </si>
  <si>
    <t>VTJB</t>
  </si>
  <si>
    <t>400kV YARD</t>
  </si>
  <si>
    <t>Current Voltage Transformer (CVT)</t>
  </si>
  <si>
    <t>Under Ribbed Composite</t>
  </si>
  <si>
    <t>Voltage Transformer (VT)</t>
  </si>
  <si>
    <t>Auxiliary Transformer</t>
  </si>
  <si>
    <t>ERECTION OF PRIMARY PLANT EQUIPMENT</t>
  </si>
  <si>
    <t>ERECTION</t>
  </si>
  <si>
    <t>Long rod insulator (Composite)</t>
  </si>
  <si>
    <t>Junction Box (JB) Type 6JB8300</t>
  </si>
  <si>
    <t>Junction Box (JB) Type 6JB8200</t>
  </si>
  <si>
    <t>Cabinet Panel</t>
  </si>
  <si>
    <t>Protection Scheme</t>
  </si>
  <si>
    <t>NSD 570</t>
  </si>
  <si>
    <t>LME</t>
  </si>
  <si>
    <t>PLC</t>
  </si>
  <si>
    <t>ERECTION OF SECONDARY PLANT EQUIPMENT</t>
  </si>
  <si>
    <t>Contractor to supply 10 mm Round Copper, 50 x 3 mm Flat copper,</t>
  </si>
  <si>
    <t>30 x 3mm Flat Copper and Braided Copper,</t>
  </si>
  <si>
    <t>(for all Gates, Fencing and Steelwork)</t>
  </si>
  <si>
    <t xml:space="preserve">Supply and install 50 x 3 mm Flat copper                                                                                        </t>
  </si>
  <si>
    <t>Supply and install 10mm Diameter copper vertical in ground</t>
  </si>
  <si>
    <t>Terminating Earth Strap at Both Ends and Securing strap to steelwork or wall screws where required including the supply of the necessary clamps and screws *** PER CONNECTION - CLARIFY AS PREVIOUS PRIOR TO STARTING</t>
  </si>
  <si>
    <t>Crimp joints 10mm round to round (refer Sheets C4 to C8).</t>
  </si>
  <si>
    <t>Terminate round copper tail to equipment and fence steel posts (refer Sheets C6 and C7).</t>
  </si>
  <si>
    <t>Excavate, search for and Locate copper, including excavation in all material, risk of collapse, backfill, compact</t>
  </si>
  <si>
    <t>SITE RETURN</t>
  </si>
  <si>
    <t xml:space="preserve">Provide the sum of R 200 000.00 (Two Hundred Thousand </t>
  </si>
  <si>
    <t xml:space="preserve">Rand) for site return visits for stringing and cabling team </t>
  </si>
  <si>
    <t>including plant on instruction from the Project Manager</t>
  </si>
  <si>
    <t>TOTAL - Yard Stinging + Plant Equipment + Earthing</t>
  </si>
  <si>
    <t>AURORA Substation - CABLING WORKS</t>
  </si>
  <si>
    <t xml:space="preserve">CABLING </t>
  </si>
  <si>
    <t>BVX 37 DCV (Installing and Testing New Cable)</t>
  </si>
  <si>
    <t>BVX 37 DCV  (Gland Supply)</t>
  </si>
  <si>
    <t>BVX 37 DCV  (Terminations)</t>
  </si>
  <si>
    <t>BVX 19 DCV (Installing and Testing New Cable)</t>
  </si>
  <si>
    <t>BVX 19 DCV  (Gland Supply)</t>
  </si>
  <si>
    <t>BVX 19 DCV  (Terminations)</t>
  </si>
  <si>
    <t>BVX 12 DCV (Installing and Testing New Cable)</t>
  </si>
  <si>
    <t>BVX 12 DCV (Gland Supply)</t>
  </si>
  <si>
    <t>BVX 12 DCV (Terminations)</t>
  </si>
  <si>
    <t>BVX 12 ECV (Installing and Testing New Cable)</t>
  </si>
  <si>
    <t>BVX 12 ECV (Gland Supply)</t>
  </si>
  <si>
    <t>BVX 12 ECV (Terminations)</t>
  </si>
  <si>
    <t>BVX 7 DCV (Installing and Testing New Cable)</t>
  </si>
  <si>
    <t>BVX 7 DCV (Gland Supply)</t>
  </si>
  <si>
    <t>BVX 7 DCV (Terminations)</t>
  </si>
  <si>
    <t>BVX 4 DCV  (Installing and Testing New Cable)</t>
  </si>
  <si>
    <t>BVX 4 DCV (Gland Supply)</t>
  </si>
  <si>
    <t>BVX 4 DCV  (Terminations)</t>
  </si>
  <si>
    <t>BVX 7 ECV (Installing and Testing New Cable)</t>
  </si>
  <si>
    <t>BVX 7 ECV (Gland Supply)</t>
  </si>
  <si>
    <t>BVX 7 ECV (Terminations)</t>
  </si>
  <si>
    <t>BVX 4 ECV (Installing and Testing New Cable)</t>
  </si>
  <si>
    <t>BVX 4 ECV (Gland Supply)</t>
  </si>
  <si>
    <t>BVX 4 ECV (Terminations)</t>
  </si>
  <si>
    <t>BVX 2 ECV (Installing and Testing New Cable)</t>
  </si>
  <si>
    <t>BVX 2 ECV (Gland Supply)</t>
  </si>
  <si>
    <t>BVX 2 ECV (Terminations)</t>
  </si>
  <si>
    <t>BVX 4 HCV (Installing and Testing New Cable)</t>
  </si>
  <si>
    <t>BVX 4 HCV (Gland Supply)</t>
  </si>
  <si>
    <t>BVX 4 HCV (Terminations)</t>
  </si>
  <si>
    <t>BVX 4 KCV (Installing and Testing New Cable)</t>
  </si>
  <si>
    <t>Rate only</t>
  </si>
  <si>
    <t>BVX 4 KCV (Gland Supply)</t>
  </si>
  <si>
    <t>BVX 4 KCV (Terminations)</t>
  </si>
  <si>
    <t>BVX 4 LCV (Installing and Testing New Cable)</t>
  </si>
  <si>
    <t>BVX 4 LCV (Gland Supply)</t>
  </si>
  <si>
    <t>BVX 4 LCV (Terminations)</t>
  </si>
  <si>
    <t>BVX 4 NCV (Installing and Testing New Cable)</t>
  </si>
  <si>
    <t>BVX 4 NCV (Gland Supply)</t>
  </si>
  <si>
    <t>BVX 4 NCV (Terminations)</t>
  </si>
  <si>
    <t>BVX 4 QCV (Installing and Testing New Cable)</t>
  </si>
  <si>
    <t>BVX 4 QCV (Gland Supply)</t>
  </si>
  <si>
    <t>BVX 4 QCV (Terminations)</t>
  </si>
  <si>
    <t>12MM HDD (Installing and Testing New Cable)</t>
  </si>
  <si>
    <t xml:space="preserve">12MM HDD (Gland Supply) </t>
  </si>
  <si>
    <t>12MM HDD (Terminations)</t>
  </si>
  <si>
    <t>TPH 10 AX (Installing and Testing New Cable)</t>
  </si>
  <si>
    <t xml:space="preserve">TPH 10 AX (Gland Supply) </t>
  </si>
  <si>
    <t>TPH 10 AX (Terminations)</t>
  </si>
  <si>
    <t>TVH 20 BY (Installing and Testing New Cable)</t>
  </si>
  <si>
    <t xml:space="preserve">TVH 20 BY (Gland Supply) </t>
  </si>
  <si>
    <t>TVH 20 BY  (Terminations)</t>
  </si>
  <si>
    <t>X.21 (Installing and Testing New Cable)</t>
  </si>
  <si>
    <t xml:space="preserve">X.21 (Gland Supply) </t>
  </si>
  <si>
    <t>X.21 (Terminations)</t>
  </si>
  <si>
    <t>COAX (Installing and Testing New Cable)</t>
  </si>
  <si>
    <t xml:space="preserve">COAX (Gland Supply) </t>
  </si>
  <si>
    <t>COAX (Terminations)</t>
  </si>
  <si>
    <t>TRENCHING</t>
  </si>
  <si>
    <t xml:space="preserve">Excavating, Backfilling and consolidation in Picable Ground </t>
  </si>
  <si>
    <t>m3</t>
  </si>
  <si>
    <t xml:space="preserve">Remove and replace yard stone </t>
  </si>
  <si>
    <t>m2</t>
  </si>
  <si>
    <t xml:space="preserve">Remove and replace trench covers </t>
  </si>
  <si>
    <t>TOTAL - Cabling Works</t>
  </si>
  <si>
    <t>AURORA Substation</t>
  </si>
  <si>
    <t>FIBRE OPTIC CABLE WORKS</t>
  </si>
  <si>
    <t>ERI (10-09-2025)</t>
  </si>
  <si>
    <t>ERI (PREVIOUS)</t>
  </si>
  <si>
    <t xml:space="preserve">Description </t>
  </si>
  <si>
    <t>Unit</t>
  </si>
  <si>
    <t>Unit Price</t>
  </si>
  <si>
    <t>Total Price</t>
  </si>
  <si>
    <t>Variance</t>
  </si>
  <si>
    <t>CPA</t>
  </si>
  <si>
    <t>Supply, Installation and Splicing of Fibre Optic Cable</t>
  </si>
  <si>
    <t>1.1</t>
  </si>
  <si>
    <t>12 Core 50/125µm M/M HDD Cable</t>
  </si>
  <si>
    <t>1.2</t>
  </si>
  <si>
    <t>Telegartner Complete with Splice protector</t>
  </si>
  <si>
    <t>each</t>
  </si>
  <si>
    <t>1.3</t>
  </si>
  <si>
    <t>12 way Patch Panel complete - Prysmian type Complete</t>
  </si>
  <si>
    <t>1.4</t>
  </si>
  <si>
    <t>Patch Leads SC APC - SC_APC 3 meter (Single Mode) Duplex</t>
  </si>
  <si>
    <t>1.5</t>
  </si>
  <si>
    <t>Patch Leads SC APC - FC 3 meter (Single Mode) Duplex</t>
  </si>
  <si>
    <t>1.6</t>
  </si>
  <si>
    <t>SC APC Midcouplers Duplex</t>
  </si>
  <si>
    <t>1.7</t>
  </si>
  <si>
    <t>SC APC Pigtails (Single Mode)</t>
  </si>
  <si>
    <t>1.8</t>
  </si>
  <si>
    <t>Fibre Comb (Splice Protector holder)</t>
  </si>
  <si>
    <t>1.9</t>
  </si>
  <si>
    <t>Splice Protectors</t>
  </si>
  <si>
    <t>2.0</t>
  </si>
  <si>
    <t>Glands with nuts size 0</t>
  </si>
  <si>
    <t>2.1</t>
  </si>
  <si>
    <t>OPTEXM HDPE pipe, 32mm diameter or a Class 6 equivalent</t>
  </si>
  <si>
    <t>2.2</t>
  </si>
  <si>
    <t>Trenching</t>
  </si>
  <si>
    <t>mtr</t>
  </si>
  <si>
    <t>TOTAL</t>
  </si>
  <si>
    <t>TOTAL AMOUNT (excl. VAT)</t>
  </si>
  <si>
    <t>RTV SILICON RUBBER INSULATOR COATING WORKS</t>
  </si>
  <si>
    <t>AURORA SUBSTATION :RTV SILICON RUBBER INSULATOR COATING WORKS</t>
  </si>
  <si>
    <t>RTV COATING OF PRIMARY PLANT EQUIPMENT</t>
  </si>
  <si>
    <t>1.</t>
  </si>
  <si>
    <t>COATING</t>
  </si>
  <si>
    <t>Isolator</t>
  </si>
  <si>
    <t>2.</t>
  </si>
  <si>
    <t>2.3</t>
  </si>
  <si>
    <t>2.4</t>
  </si>
  <si>
    <t>2.5</t>
  </si>
  <si>
    <t>2.6</t>
  </si>
  <si>
    <t>Line Trap (LT)</t>
  </si>
  <si>
    <t>2.7</t>
  </si>
  <si>
    <t>Pentograph Isolators (PG)</t>
  </si>
  <si>
    <t xml:space="preserve">TOTAL - </t>
  </si>
  <si>
    <t>Supply, transport to site and delivery of the following materials; - 400/50kV Traction Equipment Layout</t>
  </si>
  <si>
    <t>Supply, transport to site and delivery of the following materials; - 400kV Feeder to Traction Busbar</t>
  </si>
  <si>
    <t>Supply, transport to site and delivery of the following materials; - 400kV Feeder 3</t>
  </si>
  <si>
    <t>Supply, transport to site and delivery of the following materials; - 400kV Feeder 2</t>
  </si>
  <si>
    <t>Supply, transport to site and delivery of the following materials; - 400kV Bus Coupler A</t>
  </si>
  <si>
    <t>Supply, transport to site and delivery of the following materials; - 400kV Busbar 2 Bus Section 1</t>
  </si>
  <si>
    <t>Supply, transport to site and delivery of the following materials; - 400kv BUSBAR 1 BUS SELECTION 1</t>
  </si>
  <si>
    <t>Supply, transport to site and delivery of the following materials; - 400kv FEEDER 5</t>
  </si>
  <si>
    <t>Supply, transport to site and delivery of the following materials; - 400KV BUS COUPLER B</t>
  </si>
  <si>
    <t>Supply, transport to site and delivery of the following materials; - 400kV Busbar 2B CVT</t>
  </si>
  <si>
    <t>Supply, transport to site and delivery of the following materials; - 400kV Busbar Reactor 1</t>
  </si>
  <si>
    <t>Supply, transport to site and delivery of the following materials; - 400kV Transformer 11 Bay</t>
  </si>
  <si>
    <t>Supply, transport to site and delivery of the following materials; - 400kV Transformer 12 Bay</t>
  </si>
  <si>
    <t>Supply, transport to site and delivery of the following materials; - 400kV Transformer 13 Bay</t>
  </si>
  <si>
    <t>Supply, transport to site and delivery of the following materials; - 400kV Transformer 14 Bay</t>
  </si>
  <si>
    <t>Supply, transport to site and delivery of the following materials; - 132kV Busbar 1B and 2B VT</t>
  </si>
  <si>
    <t>Supply, transport to site and delivery of the following materials; - 132kV Busbar 1 Bus Section 1</t>
  </si>
  <si>
    <t>Supply, transport to site and delivery of the following materials; - 132kV Busbar 2 Bus Section 1</t>
  </si>
  <si>
    <t>Supply, transport to site and delivery of the following materials; - 132kV Transformer 13</t>
  </si>
  <si>
    <t>Supply, transport to site and delivery of the following materials; - 132kV Transformer 14</t>
  </si>
  <si>
    <t>Supply, transport to site and delivery of the following materials; - 132kV Feeder 4</t>
  </si>
  <si>
    <t>Supply, transport to site and delivery of the following materials; - 132KV FEEDER 3 CONT.</t>
  </si>
  <si>
    <t>Supply, transport to site and delivery of the following materials; - 132kV FEEDER 1</t>
  </si>
  <si>
    <t>Supply, transport to site and delivery of the following materials; - 132kV FEEDER 2</t>
  </si>
  <si>
    <t>Supply, transport to site and delivery of the following materials; - 132kV FEEDER 5</t>
  </si>
  <si>
    <t>Supply, transport to site and delivery of the following materials; - 132kV Bus Coupler A</t>
  </si>
  <si>
    <t>Supply, transport to site and delivery of the following materials; - 132kV Bus Coupler B</t>
  </si>
  <si>
    <t>Supply, transport to site and delivery of the following materials; - 132kV TRANSFORMER 11</t>
  </si>
  <si>
    <t>Supply, transport to site and delivery of the following materials; - 132kV TRANSFORMER 12</t>
  </si>
  <si>
    <t>Supply, transport to site and delivery of the following materials; - 132kV Feeder 6</t>
  </si>
  <si>
    <t>Supply, transport to site and delivery of the following materials; - 132kV Feeder 6 Cont</t>
  </si>
  <si>
    <t>Supply, transport to site and delivery of the following materials; - 132kV Feeder 7</t>
  </si>
  <si>
    <t>Supply, transport to site and delivery of the following materials; - Transformer 13 132kV Connect to 132kV B/B3</t>
  </si>
  <si>
    <t>Supply, transport to site and delivery of the following materials; - TRANSFOMER 12 132KV BAY - CONT</t>
  </si>
  <si>
    <t>Supply, transport to site and delivery of the following materials; - TRANSFORMER 11 TERTIARY BAY</t>
  </si>
  <si>
    <t>AURORA SUBSTATION</t>
  </si>
  <si>
    <t>REFURBISHMENT WORKS</t>
  </si>
  <si>
    <t>STRINGING &amp; CABLING WORKS</t>
  </si>
  <si>
    <t>SUMMARY OF BILL OF QUANTITIES</t>
  </si>
  <si>
    <t>BILL NO.</t>
  </si>
  <si>
    <t xml:space="preserve">BILL SECTION </t>
  </si>
  <si>
    <t>NTCSA TOTAL        AMOUNT</t>
  </si>
  <si>
    <t>PRELIMINARY &amp; GENERAL</t>
  </si>
  <si>
    <t>STRINGING &amp; EQUIPMENT</t>
  </si>
  <si>
    <t>CABLING WORKS</t>
  </si>
  <si>
    <t>FIBRE</t>
  </si>
  <si>
    <t>RTV</t>
  </si>
  <si>
    <t>DISMANTLING</t>
  </si>
  <si>
    <t>MATERIAL SUPPLY</t>
  </si>
  <si>
    <t>GRAND TOTAL AMOUNT (excl. VAT)</t>
  </si>
  <si>
    <t>DISMANTLING OF YARD STRINGING AND CLAMPS - 400/50kV Traction Equipment Layout</t>
  </si>
  <si>
    <t>DISMANTLING OF YARD STRINGING AND CLAMPS - 400kV Feeder to Traction Busbar</t>
  </si>
  <si>
    <t>DISMANTLING OF YARD STRINGING AND CLAMPS - 400kV Feeder 3</t>
  </si>
  <si>
    <t>DISMANTLING OF YARD STRINGING AND CLAMPS - 400kV Feeder 2</t>
  </si>
  <si>
    <t>DISMANTLING OF YARD STRINGING AND CLAMPS - 400kV Bus Coupler A</t>
  </si>
  <si>
    <t>DISMANTLING OF YARD STRINGING AND CLAMPS - 400kV Busbar 2 Bus Section 1</t>
  </si>
  <si>
    <t>DISMANTLING OF YARD STRINGING AND CLAMPS - 400kv BUSBAR 1 BUS SELECTION 1</t>
  </si>
  <si>
    <t>DISMANTLING OF YARD STRINGING AND CLAMPS - 400kv FEEDER 5</t>
  </si>
  <si>
    <t>DISMANTLING OF YARD STRINGING AND CLAMPS - 400KV BUS COUPLER B</t>
  </si>
  <si>
    <t>DISMANTLING OF YARD STRINGING AND CLAMPS - 400kV Busbar 2B CVT</t>
  </si>
  <si>
    <t>DISMANTLING OF YARD STRINGING AND CLAMPS - 400kV Busbar Reactor 1</t>
  </si>
  <si>
    <t>DISMANTLING OF YARD STRINGING AND CLAMPS - 400kV Transformer 11 Bay</t>
  </si>
  <si>
    <t>DISMANTLING OF YARD STRINGING AND CLAMPS - 400kV Transformer 12 Bay</t>
  </si>
  <si>
    <t>DISMANTLING OF YARD STRINGING AND CLAMPS - 400kV Transformer 13 Bay</t>
  </si>
  <si>
    <t>DISMANTLING OF YARD STRINGING AND CLAMPS - 400kV Transformer 14 Bay</t>
  </si>
  <si>
    <t>DISMANTLING OF YARD STRINGING AND CLAMPS - 132kV Busbar 1B and 2B VT</t>
  </si>
  <si>
    <t>DISMANTLING OF YARD STRINGING AND CLAMPS - 132kV Busbar 1 Bus Section 1</t>
  </si>
  <si>
    <t>DISMANTLING OF YARD STRINGING AND CLAMPS - 132kV Busbar 2 Bus Section 1</t>
  </si>
  <si>
    <t>DISMANTLING OF YARD STRINGING AND CLAMPS - 132kV Transformer 13</t>
  </si>
  <si>
    <t>DISMANTLING OF YARD STRINGING AND CLAMPS - 132kV Transformer 14</t>
  </si>
  <si>
    <t>DISMANTLING OF YARD STRINGING AND CLAMPS - 132kV Feeder 4</t>
  </si>
  <si>
    <t>DISMANTLING OF YARD STRINGING AND CLAMPS - 132KV FEEDER 3 CONT.</t>
  </si>
  <si>
    <t>DISMANTLING OF YARD STRINGING AND CLAMPS - 132kV FEEDER 1</t>
  </si>
  <si>
    <t>DISMANTLING OF YARD STRINGING AND CLAMPS - 132kV FEEDER 2</t>
  </si>
  <si>
    <t>DISMANTLING OF YARD STRINGING AND CLAMPS - 132kV FEEDER 5</t>
  </si>
  <si>
    <t>DISMANTLING OF YARD STRINGING AND CLAMPS - 132kV Bus Coupler A</t>
  </si>
  <si>
    <t>DISMANTLING OF YARD STRINGING AND CLAMPS - 132kV Bus Coupler B</t>
  </si>
  <si>
    <t>DISMANTLING OF YARD STRINGING AND CLAMPS - 132kV TRANSFORMER 11</t>
  </si>
  <si>
    <t>DISMANTLING OF YARD STRINGING AND CLAMPS - 132kV TRANSFORMER 12</t>
  </si>
  <si>
    <t>DISMANTLING OF YARD STRINGING AND CLAMPS - 132kV Feeder 6</t>
  </si>
  <si>
    <t>DISMANTLING OF YARD STRINGING AND CLAMPS - 132kV Feeder 6 Cont.</t>
  </si>
  <si>
    <t>DISMANTLING OF YARD STRINGING AND CLAMPS - 132kV Feeder 7</t>
  </si>
  <si>
    <t>DISMANTLING OF YARD STRINGING AND CLAMPS - Transformer 13 132kV Connect to 132kV B/B3</t>
  </si>
  <si>
    <t>DISMANTLING OF YARD STRINGING AND CLAMPS - TRANSFOMER 12 132KV BAY - CONT</t>
  </si>
  <si>
    <t>DISMANTLING OF YARD STRINGING AND CLAMPS - TRANSFORMER 11 TERTIARY BAY</t>
  </si>
  <si>
    <t>DISMANTLING OF SECONDARY PLANT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</si>
</sst>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###\ ###\ ##0\ \ &quot;RAND&quot;;\-###\ ###\ ##0\ &quot;RAND&quot;"/>
    <numFmt numFmtId="165" formatCode="_-[$R-1C09]* #,##0.00_-;\-[$R-1C09]* #,##0.00_-;_-[$R-1C09]* &quot;-&quot;??_-;_-@_-"/>
    <numFmt numFmtId="166" formatCode="_ * #,##0.00_ ;_ * \-#,##0.00_ ;_ * &quot;-&quot;??_ ;_ @_ "/>
    <numFmt numFmtId="167" formatCode="#,##0_ ;\-#,##0\ "/>
    <numFmt numFmtId="168" formatCode="General_)"/>
    <numFmt numFmtId="169" formatCode="dd\-mmm\-yy_)"/>
    <numFmt numFmtId="170" formatCode="_-* #,##0_-;\-* #,##0_-;_-* &quot;-&quot;??_-;_-@_-"/>
    <numFmt numFmtId="171" formatCode="000"/>
    <numFmt numFmtId="172" formatCode="&quot;R&quot;\ #,##0.00"/>
    <numFmt numFmtId="173" formatCode="_-[$R-430]* #,##0.00_-;\-[$R-430]* #,##0.00_-;_-[$R-430]* &quot;-&quot;??_-;_-@_-"/>
    <numFmt numFmtId="174" formatCode="#,##0.0"/>
    <numFmt numFmtId="175" formatCode="_ &quot;R&quot;\ * #,##0.00_ ;_ &quot;R&quot;\ * \-#,##0.00_ ;_ &quot;R&quot;\ * &quot;-&quot;??_ ;_ @_ "/>
    <numFmt numFmtId="176" formatCode="_ [$R-1C09]\ * #,##0.00_ ;_ [$R-1C09]\ * \-#,##0.00_ ;_ [$R-1C09]\ * &quot;-&quot;??_ ;_ @_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u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indexed="12"/>
      <name val="Arial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theme="1"/>
      <name val="Century Gothic"/>
      <family val="2"/>
    </font>
    <font>
      <b/>
      <sz val="11"/>
      <name val="Century Gothic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</font>
    <font>
      <sz val="10"/>
      <color rgb="FFFF0000"/>
      <name val="Century Gothic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C0C0C0"/>
      </patternFill>
    </fill>
    <fill>
      <patternFill patternType="solid">
        <fgColor rgb="FF00FF00"/>
        <bgColor rgb="FFC0C0C0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0" fontId="24" fillId="0" borderId="27" applyNumberFormat="0" applyFont="0" applyBorder="0" applyAlignment="0">
      <protection locked="0"/>
    </xf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27" applyNumberFormat="0" applyFont="0" applyBorder="0" applyAlignment="0">
      <protection locked="0"/>
    </xf>
    <xf numFmtId="166" fontId="3" fillId="0" borderId="0" applyFont="0" applyFill="0" applyBorder="0" applyAlignment="0" applyProtection="0"/>
    <xf numFmtId="0" fontId="3" fillId="0" borderId="0"/>
  </cellStyleXfs>
  <cellXfs count="590">
    <xf numFmtId="0" fontId="0" fillId="0" borderId="0" xfId="0"/>
    <xf numFmtId="0" fontId="3" fillId="0" borderId="0" xfId="3"/>
    <xf numFmtId="0" fontId="4" fillId="2" borderId="3" xfId="3" applyFont="1" applyFill="1" applyBorder="1" applyAlignment="1">
      <alignment horizontal="centerContinuous" vertical="center"/>
    </xf>
    <xf numFmtId="0" fontId="4" fillId="2" borderId="4" xfId="3" applyFont="1" applyFill="1" applyBorder="1" applyAlignment="1">
      <alignment horizontal="centerContinuous" vertical="center"/>
    </xf>
    <xf numFmtId="0" fontId="4" fillId="0" borderId="3" xfId="3" applyFont="1" applyBorder="1" applyAlignment="1">
      <alignment horizontal="centerContinuous" vertical="center"/>
    </xf>
    <xf numFmtId="0" fontId="4" fillId="0" borderId="4" xfId="3" applyFont="1" applyBorder="1" applyAlignment="1">
      <alignment horizontal="centerContinuous" vertical="center"/>
    </xf>
    <xf numFmtId="0" fontId="5" fillId="0" borderId="3" xfId="3" applyFont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 wrapText="1"/>
    </xf>
    <xf numFmtId="0" fontId="7" fillId="0" borderId="4" xfId="3" applyFont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horizontal="center" vertical="center"/>
    </xf>
    <xf numFmtId="164" fontId="8" fillId="3" borderId="4" xfId="3" applyNumberFormat="1" applyFont="1" applyFill="1" applyBorder="1" applyAlignment="1">
      <alignment horizontal="justify" vertical="center"/>
    </xf>
    <xf numFmtId="0" fontId="7" fillId="0" borderId="3" xfId="3" applyFont="1" applyBorder="1" applyAlignment="1">
      <alignment horizontal="left" vertical="top" indent="1"/>
    </xf>
    <xf numFmtId="0" fontId="9" fillId="0" borderId="4" xfId="3" applyFont="1" applyBorder="1" applyAlignment="1">
      <alignment horizontal="justify" vertical="center"/>
    </xf>
    <xf numFmtId="165" fontId="8" fillId="3" borderId="4" xfId="3" applyNumberFormat="1" applyFont="1" applyFill="1" applyBorder="1" applyAlignment="1">
      <alignment horizontal="justify" vertical="center"/>
    </xf>
    <xf numFmtId="0" fontId="7" fillId="0" borderId="3" xfId="3" applyFont="1" applyBorder="1" applyAlignment="1">
      <alignment horizontal="left" vertical="center"/>
    </xf>
    <xf numFmtId="44" fontId="9" fillId="3" borderId="4" xfId="1" applyFont="1" applyFill="1" applyBorder="1" applyAlignment="1">
      <alignment horizontal="justify" vertical="center"/>
    </xf>
    <xf numFmtId="0" fontId="9" fillId="3" borderId="4" xfId="3" applyFont="1" applyFill="1" applyBorder="1" applyAlignment="1">
      <alignment horizontal="justify" vertical="center"/>
    </xf>
    <xf numFmtId="0" fontId="3" fillId="0" borderId="3" xfId="3" applyBorder="1" applyAlignment="1">
      <alignment vertical="center"/>
    </xf>
    <xf numFmtId="14" fontId="6" fillId="3" borderId="4" xfId="3" applyNumberFormat="1" applyFont="1" applyFill="1" applyBorder="1" applyAlignment="1">
      <alignment horizontal="left" vertical="center"/>
    </xf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15" fontId="6" fillId="3" borderId="4" xfId="3" applyNumberFormat="1" applyFont="1" applyFill="1" applyBorder="1" applyAlignment="1">
      <alignment horizontal="left" vertical="center"/>
    </xf>
    <xf numFmtId="0" fontId="3" fillId="0" borderId="4" xfId="3" applyBorder="1" applyAlignment="1">
      <alignment vertical="center"/>
    </xf>
    <xf numFmtId="0" fontId="3" fillId="0" borderId="5" xfId="3" applyBorder="1" applyAlignment="1">
      <alignment vertical="center"/>
    </xf>
    <xf numFmtId="0" fontId="6" fillId="0" borderId="6" xfId="3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top"/>
    </xf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 applyAlignment="1">
      <alignment horizontal="center" vertical="top"/>
    </xf>
    <xf numFmtId="44" fontId="12" fillId="0" borderId="9" xfId="0" applyNumberFormat="1" applyFont="1" applyBorder="1" applyAlignment="1">
      <alignment horizontal="center" vertical="top"/>
    </xf>
    <xf numFmtId="4" fontId="12" fillId="0" borderId="9" xfId="0" applyNumberFormat="1" applyFont="1" applyBorder="1" applyAlignment="1">
      <alignment horizontal="center" vertical="top"/>
    </xf>
    <xf numFmtId="0" fontId="13" fillId="0" borderId="0" xfId="0" applyFont="1"/>
    <xf numFmtId="0" fontId="11" fillId="0" borderId="10" xfId="0" applyFont="1" applyBorder="1" applyAlignment="1">
      <alignment horizontal="center" vertical="top"/>
    </xf>
    <xf numFmtId="0" fontId="11" fillId="0" borderId="11" xfId="0" applyFont="1" applyBorder="1"/>
    <xf numFmtId="0" fontId="13" fillId="0" borderId="11" xfId="0" applyFont="1" applyBorder="1" applyAlignment="1">
      <alignment horizontal="center" vertical="top"/>
    </xf>
    <xf numFmtId="44" fontId="13" fillId="0" borderId="11" xfId="0" applyNumberFormat="1" applyFont="1" applyBorder="1" applyAlignment="1">
      <alignment horizontal="center" vertical="top"/>
    </xf>
    <xf numFmtId="4" fontId="13" fillId="0" borderId="11" xfId="0" applyNumberFormat="1" applyFont="1" applyBorder="1" applyAlignment="1">
      <alignment horizontal="center" vertical="top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3" fillId="0" borderId="10" xfId="0" applyFont="1" applyBorder="1" applyAlignment="1">
      <alignment horizontal="center" vertical="top"/>
    </xf>
    <xf numFmtId="44" fontId="13" fillId="0" borderId="12" xfId="0" applyNumberFormat="1" applyFont="1" applyBorder="1" applyAlignment="1">
      <alignment horizontal="center" vertical="top"/>
    </xf>
    <xf numFmtId="4" fontId="13" fillId="0" borderId="12" xfId="0" applyNumberFormat="1" applyFont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center" vertical="top"/>
    </xf>
    <xf numFmtId="44" fontId="13" fillId="0" borderId="0" xfId="0" applyNumberFormat="1" applyFont="1" applyAlignment="1">
      <alignment horizontal="center" vertical="top"/>
    </xf>
    <xf numFmtId="0" fontId="13" fillId="0" borderId="0" xfId="4" applyFont="1" applyAlignment="1">
      <alignment horizontal="left" wrapText="1"/>
    </xf>
    <xf numFmtId="0" fontId="13" fillId="0" borderId="11" xfId="4" applyFont="1" applyBorder="1" applyAlignment="1">
      <alignment horizontal="center" vertical="top"/>
    </xf>
    <xf numFmtId="0" fontId="13" fillId="0" borderId="10" xfId="4" applyFont="1" applyBorder="1" applyAlignment="1">
      <alignment horizontal="center" vertical="top"/>
    </xf>
    <xf numFmtId="44" fontId="13" fillId="0" borderId="11" xfId="4" applyNumberFormat="1" applyFont="1" applyBorder="1" applyAlignment="1">
      <alignment horizontal="center" vertical="top"/>
    </xf>
    <xf numFmtId="44" fontId="13" fillId="0" borderId="12" xfId="4" applyNumberFormat="1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44" fontId="13" fillId="0" borderId="0" xfId="0" applyNumberFormat="1" applyFont="1"/>
    <xf numFmtId="0" fontId="13" fillId="0" borderId="11" xfId="0" applyFont="1" applyBorder="1" applyAlignment="1">
      <alignment horizontal="center"/>
    </xf>
    <xf numFmtId="0" fontId="19" fillId="0" borderId="0" xfId="0" applyFont="1"/>
    <xf numFmtId="0" fontId="11" fillId="0" borderId="11" xfId="4" applyFont="1" applyBorder="1"/>
    <xf numFmtId="44" fontId="13" fillId="0" borderId="11" xfId="5" applyNumberFormat="1" applyFont="1" applyBorder="1" applyAlignment="1">
      <alignment horizontal="center" vertical="top"/>
    </xf>
    <xf numFmtId="0" fontId="13" fillId="0" borderId="0" xfId="0" applyFont="1" applyAlignment="1">
      <alignment wrapText="1"/>
    </xf>
    <xf numFmtId="0" fontId="11" fillId="0" borderId="0" xfId="0" applyFont="1"/>
    <xf numFmtId="0" fontId="18" fillId="0" borderId="0" xfId="0" applyFont="1"/>
    <xf numFmtId="0" fontId="11" fillId="0" borderId="9" xfId="0" applyFont="1" applyBorder="1" applyAlignment="1">
      <alignment horizontal="center" vertical="top"/>
    </xf>
    <xf numFmtId="0" fontId="11" fillId="0" borderId="13" xfId="0" applyFont="1" applyBorder="1"/>
    <xf numFmtId="0" fontId="12" fillId="0" borderId="14" xfId="0" applyFont="1" applyBorder="1"/>
    <xf numFmtId="0" fontId="13" fillId="0" borderId="14" xfId="0" applyFont="1" applyBorder="1" applyAlignment="1">
      <alignment horizontal="center" vertical="top"/>
    </xf>
    <xf numFmtId="44" fontId="13" fillId="0" borderId="15" xfId="0" applyNumberFormat="1" applyFont="1" applyBorder="1" applyAlignment="1">
      <alignment horizontal="center" vertical="top"/>
    </xf>
    <xf numFmtId="4" fontId="13" fillId="0" borderId="13" xfId="0" applyNumberFormat="1" applyFont="1" applyBorder="1" applyAlignment="1">
      <alignment horizontal="center" vertical="top"/>
    </xf>
    <xf numFmtId="0" fontId="11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44" fontId="12" fillId="0" borderId="16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9" xfId="0" applyFont="1" applyBorder="1"/>
    <xf numFmtId="0" fontId="13" fillId="0" borderId="8" xfId="0" applyFont="1" applyBorder="1"/>
    <xf numFmtId="0" fontId="13" fillId="0" borderId="8" xfId="0" applyFont="1" applyBorder="1" applyAlignment="1">
      <alignment horizontal="center" vertical="top"/>
    </xf>
    <xf numFmtId="44" fontId="13" fillId="0" borderId="18" xfId="0" applyNumberFormat="1" applyFont="1" applyBorder="1" applyAlignment="1">
      <alignment horizontal="center" vertical="top"/>
    </xf>
    <xf numFmtId="4" fontId="13" fillId="0" borderId="9" xfId="0" applyNumberFormat="1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3" fillId="0" borderId="0" xfId="6"/>
    <xf numFmtId="0" fontId="13" fillId="0" borderId="0" xfId="6" applyFont="1"/>
    <xf numFmtId="0" fontId="13" fillId="0" borderId="0" xfId="6" applyFont="1" applyAlignment="1">
      <alignment horizontal="center"/>
    </xf>
    <xf numFmtId="44" fontId="13" fillId="0" borderId="0" xfId="6" applyNumberFormat="1" applyFont="1"/>
    <xf numFmtId="0" fontId="12" fillId="0" borderId="19" xfId="6" applyFont="1" applyBorder="1" applyAlignment="1">
      <alignment horizontal="center" vertical="center"/>
    </xf>
    <xf numFmtId="44" fontId="12" fillId="4" borderId="0" xfId="6" applyNumberFormat="1" applyFont="1" applyFill="1" applyAlignment="1">
      <alignment vertical="center"/>
    </xf>
    <xf numFmtId="0" fontId="12" fillId="0" borderId="20" xfId="6" applyFont="1" applyBorder="1" applyAlignment="1">
      <alignment horizontal="center" vertical="center"/>
    </xf>
    <xf numFmtId="44" fontId="12" fillId="4" borderId="21" xfId="6" applyNumberFormat="1" applyFont="1" applyFill="1" applyBorder="1" applyAlignment="1">
      <alignment vertical="center"/>
    </xf>
    <xf numFmtId="166" fontId="20" fillId="0" borderId="0" xfId="7" applyFont="1" applyFill="1"/>
    <xf numFmtId="166" fontId="21" fillId="0" borderId="0" xfId="7" applyFont="1" applyFill="1" applyAlignment="1">
      <alignment horizontal="left"/>
    </xf>
    <xf numFmtId="166" fontId="20" fillId="0" borderId="0" xfId="7" applyFont="1" applyFill="1" applyAlignment="1">
      <alignment horizontal="center"/>
    </xf>
    <xf numFmtId="166" fontId="20" fillId="0" borderId="0" xfId="7" applyFont="1" applyFill="1" applyAlignment="1"/>
    <xf numFmtId="44" fontId="20" fillId="0" borderId="0" xfId="7" applyNumberFormat="1" applyFont="1" applyFill="1"/>
    <xf numFmtId="166" fontId="21" fillId="0" borderId="22" xfId="7" applyFont="1" applyFill="1" applyBorder="1" applyAlignment="1">
      <alignment horizontal="center" vertical="center" wrapText="1"/>
    </xf>
    <xf numFmtId="166" fontId="21" fillId="0" borderId="23" xfId="7" applyFont="1" applyFill="1" applyBorder="1" applyAlignment="1">
      <alignment horizontal="center" vertical="center" wrapText="1"/>
    </xf>
    <xf numFmtId="44" fontId="21" fillId="0" borderId="22" xfId="7" applyNumberFormat="1" applyFont="1" applyFill="1" applyBorder="1" applyAlignment="1">
      <alignment horizontal="center" vertical="center" wrapText="1"/>
    </xf>
    <xf numFmtId="44" fontId="21" fillId="0" borderId="24" xfId="7" applyNumberFormat="1" applyFont="1" applyFill="1" applyBorder="1" applyAlignment="1">
      <alignment horizontal="center" vertical="center" wrapText="1"/>
    </xf>
    <xf numFmtId="167" fontId="20" fillId="5" borderId="22" xfId="7" applyNumberFormat="1" applyFont="1" applyFill="1" applyBorder="1" applyAlignment="1">
      <alignment horizontal="center" vertical="center"/>
    </xf>
    <xf numFmtId="0" fontId="22" fillId="6" borderId="22" xfId="6" applyFont="1" applyFill="1" applyBorder="1" applyAlignment="1">
      <alignment horizontal="center" vertical="center"/>
    </xf>
    <xf numFmtId="0" fontId="22" fillId="6" borderId="23" xfId="6" applyFont="1" applyFill="1" applyBorder="1" applyAlignment="1">
      <alignment horizontal="left" vertical="center"/>
    </xf>
    <xf numFmtId="0" fontId="22" fillId="6" borderId="22" xfId="6" applyFont="1" applyFill="1" applyBorder="1" applyAlignment="1">
      <alignment vertical="center"/>
    </xf>
    <xf numFmtId="44" fontId="22" fillId="6" borderId="22" xfId="6" applyNumberFormat="1" applyFont="1" applyFill="1" applyBorder="1" applyAlignment="1">
      <alignment horizontal="center" vertical="center"/>
    </xf>
    <xf numFmtId="44" fontId="23" fillId="6" borderId="24" xfId="7" applyNumberFormat="1" applyFont="1" applyFill="1" applyBorder="1" applyAlignment="1" applyProtection="1">
      <alignment vertical="center"/>
    </xf>
    <xf numFmtId="167" fontId="20" fillId="0" borderId="25" xfId="7" applyNumberFormat="1" applyFont="1" applyFill="1" applyBorder="1" applyAlignment="1">
      <alignment horizontal="center" vertical="center"/>
    </xf>
    <xf numFmtId="0" fontId="23" fillId="0" borderId="26" xfId="6" applyFont="1" applyBorder="1" applyAlignment="1">
      <alignment horizontal="left" vertical="center" wrapText="1"/>
    </xf>
    <xf numFmtId="0" fontId="23" fillId="0" borderId="28" xfId="8" applyFont="1" applyBorder="1" applyAlignment="1" applyProtection="1">
      <alignment vertical="center"/>
    </xf>
    <xf numFmtId="0" fontId="23" fillId="0" borderId="29" xfId="6" applyFont="1" applyBorder="1" applyAlignment="1">
      <alignment horizontal="center" vertical="center" wrapText="1"/>
    </xf>
    <xf numFmtId="167" fontId="23" fillId="0" borderId="25" xfId="9" applyNumberFormat="1" applyFont="1" applyFill="1" applyBorder="1" applyAlignment="1" applyProtection="1">
      <alignment horizontal="center" vertical="center" wrapText="1"/>
    </xf>
    <xf numFmtId="44" fontId="23" fillId="0" borderId="30" xfId="7" applyNumberFormat="1" applyFont="1" applyFill="1" applyBorder="1" applyAlignment="1" applyProtection="1">
      <alignment vertical="center"/>
      <protection locked="0"/>
    </xf>
    <xf numFmtId="44" fontId="23" fillId="0" borderId="28" xfId="7" applyNumberFormat="1" applyFont="1" applyFill="1" applyBorder="1" applyAlignment="1" applyProtection="1">
      <alignment vertical="center"/>
    </xf>
    <xf numFmtId="167" fontId="20" fillId="0" borderId="31" xfId="7" applyNumberFormat="1" applyFont="1" applyFill="1" applyBorder="1" applyAlignment="1">
      <alignment horizontal="center" vertical="center"/>
    </xf>
    <xf numFmtId="167" fontId="23" fillId="0" borderId="31" xfId="9" applyNumberFormat="1" applyFont="1" applyFill="1" applyBorder="1" applyAlignment="1" applyProtection="1">
      <alignment horizontal="center" vertical="center" wrapText="1"/>
    </xf>
    <xf numFmtId="0" fontId="23" fillId="0" borderId="31" xfId="6" applyFont="1" applyBorder="1" applyAlignment="1">
      <alignment horizontal="left" vertical="center" wrapText="1"/>
    </xf>
    <xf numFmtId="0" fontId="23" fillId="0" borderId="28" xfId="6" applyFont="1" applyBorder="1" applyAlignment="1">
      <alignment horizontal="center" vertical="center" wrapText="1"/>
    </xf>
    <xf numFmtId="3" fontId="23" fillId="0" borderId="32" xfId="9" applyNumberFormat="1" applyFont="1" applyFill="1" applyBorder="1" applyAlignment="1" applyProtection="1">
      <alignment horizontal="center" vertical="center" wrapText="1"/>
    </xf>
    <xf numFmtId="44" fontId="23" fillId="0" borderId="33" xfId="7" applyNumberFormat="1" applyFont="1" applyFill="1" applyBorder="1" applyAlignment="1" applyProtection="1">
      <alignment vertical="center"/>
      <protection locked="0"/>
    </xf>
    <xf numFmtId="0" fontId="23" fillId="0" borderId="34" xfId="6" applyFont="1" applyBorder="1" applyAlignment="1">
      <alignment horizontal="left" vertical="center" wrapText="1"/>
    </xf>
    <xf numFmtId="0" fontId="23" fillId="0" borderId="28" xfId="6" applyFont="1" applyBorder="1" applyAlignment="1">
      <alignment vertical="center" wrapText="1"/>
    </xf>
    <xf numFmtId="167" fontId="23" fillId="0" borderId="32" xfId="9" applyNumberFormat="1" applyFont="1" applyFill="1" applyBorder="1" applyAlignment="1" applyProtection="1">
      <alignment horizontal="center" vertical="center" wrapText="1"/>
    </xf>
    <xf numFmtId="167" fontId="20" fillId="0" borderId="35" xfId="7" applyNumberFormat="1" applyFont="1" applyFill="1" applyBorder="1" applyAlignment="1">
      <alignment horizontal="center" vertical="center"/>
    </xf>
    <xf numFmtId="0" fontId="23" fillId="0" borderId="36" xfId="6" applyFont="1" applyBorder="1" applyAlignment="1">
      <alignment vertical="center" wrapText="1"/>
    </xf>
    <xf numFmtId="0" fontId="23" fillId="0" borderId="36" xfId="6" applyFont="1" applyBorder="1" applyAlignment="1">
      <alignment horizontal="center" vertical="center" wrapText="1"/>
    </xf>
    <xf numFmtId="44" fontId="23" fillId="0" borderId="37" xfId="7" applyNumberFormat="1" applyFont="1" applyFill="1" applyBorder="1" applyAlignment="1" applyProtection="1">
      <alignment vertical="center"/>
      <protection locked="0"/>
    </xf>
    <xf numFmtId="44" fontId="23" fillId="0" borderId="33" xfId="10" applyNumberFormat="1" applyFont="1" applyFill="1" applyBorder="1" applyAlignment="1" applyProtection="1">
      <alignment vertical="center"/>
      <protection locked="0"/>
    </xf>
    <xf numFmtId="0" fontId="20" fillId="7" borderId="22" xfId="0" applyFont="1" applyFill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2" xfId="0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6" fillId="0" borderId="28" xfId="0" applyFont="1" applyBorder="1" applyAlignment="1">
      <alignment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28" xfId="0" applyFont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0" fontId="26" fillId="0" borderId="36" xfId="0" applyFont="1" applyBorder="1" applyAlignment="1">
      <alignment horizontal="center" vertical="center" wrapText="1"/>
    </xf>
    <xf numFmtId="44" fontId="23" fillId="0" borderId="36" xfId="7" applyNumberFormat="1" applyFont="1" applyFill="1" applyBorder="1" applyAlignment="1" applyProtection="1">
      <alignment vertical="center"/>
    </xf>
    <xf numFmtId="3" fontId="26" fillId="0" borderId="25" xfId="0" applyNumberFormat="1" applyFont="1" applyBorder="1" applyAlignment="1">
      <alignment horizontal="center" vertical="center" wrapText="1"/>
    </xf>
    <xf numFmtId="0" fontId="13" fillId="9" borderId="0" xfId="0" applyFont="1" applyFill="1"/>
    <xf numFmtId="0" fontId="26" fillId="0" borderId="38" xfId="0" applyFont="1" applyBorder="1" applyAlignment="1">
      <alignment horizontal="left" vertical="center" wrapText="1"/>
    </xf>
    <xf numFmtId="0" fontId="23" fillId="0" borderId="4" xfId="6" applyFont="1" applyBorder="1" applyAlignment="1">
      <alignment horizontal="left" vertical="center" wrapText="1"/>
    </xf>
    <xf numFmtId="0" fontId="23" fillId="0" borderId="3" xfId="6" applyFont="1" applyBorder="1" applyAlignment="1">
      <alignment vertical="center" wrapText="1"/>
    </xf>
    <xf numFmtId="0" fontId="23" fillId="0" borderId="3" xfId="6" applyFont="1" applyBorder="1" applyAlignment="1">
      <alignment horizontal="center" vertical="center" wrapText="1"/>
    </xf>
    <xf numFmtId="3" fontId="23" fillId="0" borderId="34" xfId="9" applyNumberFormat="1" applyFont="1" applyFill="1" applyBorder="1" applyAlignment="1" applyProtection="1">
      <alignment horizontal="center" vertical="center" wrapText="1"/>
    </xf>
    <xf numFmtId="44" fontId="23" fillId="0" borderId="0" xfId="7" applyNumberFormat="1" applyFont="1" applyFill="1" applyBorder="1" applyAlignment="1" applyProtection="1">
      <alignment vertical="center"/>
      <protection locked="0"/>
    </xf>
    <xf numFmtId="44" fontId="23" fillId="0" borderId="0" xfId="7" applyNumberFormat="1" applyFont="1" applyFill="1" applyBorder="1" applyAlignment="1" applyProtection="1">
      <alignment vertical="center"/>
    </xf>
    <xf numFmtId="0" fontId="22" fillId="6" borderId="39" xfId="6" applyFont="1" applyFill="1" applyBorder="1" applyAlignment="1">
      <alignment horizontal="center" vertical="center"/>
    </xf>
    <xf numFmtId="167" fontId="20" fillId="5" borderId="38" xfId="7" applyNumberFormat="1" applyFont="1" applyFill="1" applyBorder="1" applyAlignment="1">
      <alignment horizontal="center" vertical="center"/>
    </xf>
    <xf numFmtId="167" fontId="20" fillId="0" borderId="32" xfId="7" applyNumberFormat="1" applyFont="1" applyFill="1" applyBorder="1" applyAlignment="1">
      <alignment horizontal="center" vertical="center"/>
    </xf>
    <xf numFmtId="0" fontId="13" fillId="2" borderId="0" xfId="0" applyFont="1" applyFill="1"/>
    <xf numFmtId="167" fontId="20" fillId="5" borderId="27" xfId="7" applyNumberFormat="1" applyFont="1" applyFill="1" applyBorder="1" applyAlignment="1">
      <alignment horizontal="center" vertical="center"/>
    </xf>
    <xf numFmtId="0" fontId="23" fillId="0" borderId="4" xfId="6" applyFont="1" applyBorder="1" applyAlignment="1">
      <alignment horizontal="center" vertical="center" wrapText="1"/>
    </xf>
    <xf numFmtId="44" fontId="23" fillId="0" borderId="27" xfId="7" applyNumberFormat="1" applyFont="1" applyFill="1" applyBorder="1" applyAlignment="1" applyProtection="1">
      <alignment vertical="center"/>
      <protection locked="0"/>
    </xf>
    <xf numFmtId="44" fontId="23" fillId="0" borderId="34" xfId="7" applyNumberFormat="1" applyFont="1" applyFill="1" applyBorder="1" applyAlignment="1" applyProtection="1">
      <alignment vertical="center"/>
      <protection locked="0"/>
    </xf>
    <xf numFmtId="0" fontId="23" fillId="0" borderId="40" xfId="6" applyFont="1" applyBorder="1" applyAlignment="1">
      <alignment horizontal="left" vertical="center" wrapText="1"/>
    </xf>
    <xf numFmtId="167" fontId="23" fillId="0" borderId="34" xfId="9" applyNumberFormat="1" applyFont="1" applyFill="1" applyBorder="1" applyAlignment="1" applyProtection="1">
      <alignment horizontal="center" vertical="center" wrapText="1"/>
    </xf>
    <xf numFmtId="0" fontId="20" fillId="5" borderId="22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vertical="center"/>
    </xf>
    <xf numFmtId="44" fontId="22" fillId="5" borderId="22" xfId="6" applyNumberFormat="1" applyFont="1" applyFill="1" applyBorder="1" applyAlignment="1">
      <alignment horizontal="center" vertical="center"/>
    </xf>
    <xf numFmtId="44" fontId="23" fillId="5" borderId="24" xfId="7" applyNumberFormat="1" applyFont="1" applyFill="1" applyBorder="1" applyAlignment="1" applyProtection="1">
      <alignment vertical="center"/>
    </xf>
    <xf numFmtId="0" fontId="20" fillId="0" borderId="32" xfId="0" applyFont="1" applyBorder="1" applyAlignment="1">
      <alignment horizontal="center" vertical="center"/>
    </xf>
    <xf numFmtId="0" fontId="26" fillId="0" borderId="36" xfId="0" applyFont="1" applyBorder="1" applyAlignment="1">
      <alignment vertical="center"/>
    </xf>
    <xf numFmtId="44" fontId="25" fillId="8" borderId="22" xfId="0" applyNumberFormat="1" applyFont="1" applyFill="1" applyBorder="1" applyAlignment="1">
      <alignment horizontal="center" vertical="center"/>
    </xf>
    <xf numFmtId="44" fontId="26" fillId="8" borderId="24" xfId="0" applyNumberFormat="1" applyFont="1" applyFill="1" applyBorder="1" applyAlignment="1">
      <alignment vertical="center"/>
    </xf>
    <xf numFmtId="0" fontId="26" fillId="0" borderId="34" xfId="0" applyFont="1" applyBorder="1" applyAlignment="1">
      <alignment horizontal="center" vertical="center" wrapText="1"/>
    </xf>
    <xf numFmtId="44" fontId="26" fillId="0" borderId="30" xfId="0" applyNumberFormat="1" applyFont="1" applyBorder="1" applyAlignment="1">
      <alignment vertical="center"/>
    </xf>
    <xf numFmtId="44" fontId="26" fillId="0" borderId="28" xfId="0" applyNumberFormat="1" applyFont="1" applyBorder="1" applyAlignment="1">
      <alignment vertical="center"/>
    </xf>
    <xf numFmtId="44" fontId="26" fillId="0" borderId="33" xfId="0" applyNumberFormat="1" applyFont="1" applyBorder="1" applyAlignment="1">
      <alignment vertical="center"/>
    </xf>
    <xf numFmtId="0" fontId="25" fillId="7" borderId="22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left" vertical="center"/>
    </xf>
    <xf numFmtId="0" fontId="25" fillId="7" borderId="22" xfId="0" applyFont="1" applyFill="1" applyBorder="1" applyAlignment="1">
      <alignment vertical="center"/>
    </xf>
    <xf numFmtId="44" fontId="25" fillId="7" borderId="22" xfId="0" applyNumberFormat="1" applyFont="1" applyFill="1" applyBorder="1" applyAlignment="1">
      <alignment horizontal="center" vertical="center"/>
    </xf>
    <xf numFmtId="44" fontId="26" fillId="7" borderId="24" xfId="0" applyNumberFormat="1" applyFont="1" applyFill="1" applyBorder="1" applyAlignment="1">
      <alignment vertical="center"/>
    </xf>
    <xf numFmtId="0" fontId="13" fillId="10" borderId="0" xfId="0" applyFont="1" applyFill="1"/>
    <xf numFmtId="0" fontId="20" fillId="0" borderId="3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44" fontId="26" fillId="0" borderId="27" xfId="0" applyNumberFormat="1" applyFont="1" applyBorder="1" applyAlignment="1">
      <alignment vertical="center"/>
    </xf>
    <xf numFmtId="44" fontId="26" fillId="0" borderId="0" xfId="0" applyNumberFormat="1" applyFont="1" applyAlignment="1">
      <alignment vertical="center"/>
    </xf>
    <xf numFmtId="44" fontId="26" fillId="0" borderId="34" xfId="0" applyNumberFormat="1" applyFont="1" applyBorder="1" applyAlignment="1">
      <alignment vertical="center"/>
    </xf>
    <xf numFmtId="44" fontId="26" fillId="0" borderId="31" xfId="0" applyNumberFormat="1" applyFont="1" applyBorder="1" applyAlignment="1">
      <alignment vertical="center"/>
    </xf>
    <xf numFmtId="44" fontId="23" fillId="0" borderId="31" xfId="10" applyNumberFormat="1" applyFont="1" applyFill="1" applyBorder="1" applyAlignment="1" applyProtection="1">
      <alignment vertical="center"/>
      <protection locked="0"/>
    </xf>
    <xf numFmtId="0" fontId="26" fillId="0" borderId="3" xfId="0" applyFont="1" applyBorder="1" applyAlignment="1">
      <alignment vertical="center" wrapText="1"/>
    </xf>
    <xf numFmtId="44" fontId="26" fillId="0" borderId="37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13" fillId="5" borderId="0" xfId="0" applyFont="1" applyFill="1"/>
    <xf numFmtId="0" fontId="23" fillId="0" borderId="36" xfId="8" applyFont="1" applyBorder="1" applyAlignment="1" applyProtection="1">
      <alignment vertical="center"/>
    </xf>
    <xf numFmtId="167" fontId="20" fillId="5" borderId="22" xfId="10" applyNumberFormat="1" applyFont="1" applyFill="1" applyBorder="1" applyAlignment="1">
      <alignment horizontal="center" vertical="center"/>
    </xf>
    <xf numFmtId="44" fontId="23" fillId="6" borderId="24" xfId="10" applyNumberFormat="1" applyFont="1" applyFill="1" applyBorder="1" applyAlignment="1" applyProtection="1">
      <alignment vertical="center"/>
    </xf>
    <xf numFmtId="167" fontId="20" fillId="0" borderId="31" xfId="10" applyNumberFormat="1" applyFont="1" applyFill="1" applyBorder="1" applyAlignment="1">
      <alignment horizontal="center" vertical="center"/>
    </xf>
    <xf numFmtId="167" fontId="23" fillId="0" borderId="31" xfId="11" applyNumberFormat="1" applyFont="1" applyFill="1" applyBorder="1" applyAlignment="1" applyProtection="1">
      <alignment horizontal="center" vertical="center" wrapText="1"/>
    </xf>
    <xf numFmtId="44" fontId="23" fillId="0" borderId="30" xfId="10" applyNumberFormat="1" applyFont="1" applyFill="1" applyBorder="1" applyAlignment="1" applyProtection="1">
      <alignment vertical="center"/>
      <protection locked="0"/>
    </xf>
    <xf numFmtId="44" fontId="23" fillId="0" borderId="28" xfId="10" applyNumberFormat="1" applyFont="1" applyFill="1" applyBorder="1" applyAlignment="1" applyProtection="1">
      <alignment vertical="center"/>
    </xf>
    <xf numFmtId="2" fontId="23" fillId="0" borderId="31" xfId="6" applyNumberFormat="1" applyFont="1" applyBorder="1" applyAlignment="1">
      <alignment horizontal="justify" vertical="center" wrapText="1"/>
    </xf>
    <xf numFmtId="3" fontId="23" fillId="0" borderId="31" xfId="11" applyNumberFormat="1" applyFont="1" applyFill="1" applyBorder="1" applyAlignment="1" applyProtection="1">
      <alignment horizontal="center" vertical="center" wrapText="1"/>
    </xf>
    <xf numFmtId="2" fontId="23" fillId="0" borderId="28" xfId="6" applyNumberFormat="1" applyFont="1" applyBorder="1" applyAlignment="1">
      <alignment horizontal="justify" vertical="center" wrapText="1"/>
    </xf>
    <xf numFmtId="167" fontId="20" fillId="0" borderId="32" xfId="10" applyNumberFormat="1" applyFont="1" applyFill="1" applyBorder="1" applyAlignment="1">
      <alignment horizontal="center" vertical="center"/>
    </xf>
    <xf numFmtId="0" fontId="23" fillId="0" borderId="36" xfId="6" applyFont="1" applyBorder="1" applyAlignment="1">
      <alignment horizontal="left" vertical="center" wrapText="1"/>
    </xf>
    <xf numFmtId="3" fontId="23" fillId="0" borderId="32" xfId="11" applyNumberFormat="1" applyFont="1" applyFill="1" applyBorder="1" applyAlignment="1" applyProtection="1">
      <alignment horizontal="center" vertical="center" wrapText="1"/>
    </xf>
    <xf numFmtId="44" fontId="23" fillId="0" borderId="37" xfId="10" applyNumberFormat="1" applyFont="1" applyFill="1" applyBorder="1" applyAlignment="1" applyProtection="1">
      <alignment vertical="center"/>
      <protection locked="0"/>
    </xf>
    <xf numFmtId="44" fontId="23" fillId="0" borderId="36" xfId="10" applyNumberFormat="1" applyFont="1" applyFill="1" applyBorder="1" applyAlignment="1" applyProtection="1">
      <alignment vertical="center"/>
    </xf>
    <xf numFmtId="167" fontId="20" fillId="5" borderId="38" xfId="10" applyNumberFormat="1" applyFont="1" applyFill="1" applyBorder="1" applyAlignment="1">
      <alignment horizontal="center" vertical="center"/>
    </xf>
    <xf numFmtId="0" fontId="22" fillId="6" borderId="38" xfId="6" applyFont="1" applyFill="1" applyBorder="1" applyAlignment="1">
      <alignment horizontal="center" vertical="center"/>
    </xf>
    <xf numFmtId="0" fontId="22" fillId="6" borderId="42" xfId="6" applyFont="1" applyFill="1" applyBorder="1" applyAlignment="1">
      <alignment horizontal="left" vertical="center"/>
    </xf>
    <xf numFmtId="0" fontId="22" fillId="6" borderId="38" xfId="6" applyFont="1" applyFill="1" applyBorder="1" applyAlignment="1">
      <alignment vertical="center"/>
    </xf>
    <xf numFmtId="44" fontId="22" fillId="6" borderId="38" xfId="6" applyNumberFormat="1" applyFont="1" applyFill="1" applyBorder="1" applyAlignment="1">
      <alignment horizontal="center" vertical="center"/>
    </xf>
    <xf numFmtId="44" fontId="23" fillId="6" borderId="5" xfId="10" applyNumberFormat="1" applyFont="1" applyFill="1" applyBorder="1" applyAlignment="1" applyProtection="1">
      <alignment vertical="center"/>
    </xf>
    <xf numFmtId="167" fontId="20" fillId="11" borderId="31" xfId="10" applyNumberFormat="1" applyFont="1" applyFill="1" applyBorder="1" applyAlignment="1">
      <alignment horizontal="center" vertical="center"/>
    </xf>
    <xf numFmtId="2" fontId="22" fillId="0" borderId="28" xfId="6" applyNumberFormat="1" applyFont="1" applyBorder="1" applyAlignment="1">
      <alignment horizontal="justify" vertical="center" wrapText="1"/>
    </xf>
    <xf numFmtId="0" fontId="23" fillId="0" borderId="0" xfId="0" applyFont="1"/>
    <xf numFmtId="3" fontId="23" fillId="0" borderId="34" xfId="11" applyNumberFormat="1" applyFont="1" applyFill="1" applyBorder="1" applyAlignment="1" applyProtection="1">
      <alignment horizontal="center" vertical="center" wrapText="1"/>
    </xf>
    <xf numFmtId="0" fontId="22" fillId="0" borderId="28" xfId="8" applyFont="1" applyBorder="1" applyAlignment="1" applyProtection="1">
      <alignment vertical="center"/>
    </xf>
    <xf numFmtId="167" fontId="20" fillId="0" borderId="25" xfId="10" applyNumberFormat="1" applyFont="1" applyFill="1" applyBorder="1" applyAlignment="1">
      <alignment horizontal="center" vertical="center"/>
    </xf>
    <xf numFmtId="0" fontId="20" fillId="0" borderId="34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0" fillId="0" borderId="34" xfId="6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44" fontId="20" fillId="0" borderId="25" xfId="10" applyNumberFormat="1" applyFont="1" applyFill="1" applyBorder="1" applyAlignment="1" applyProtection="1">
      <alignment vertical="center"/>
      <protection locked="0"/>
    </xf>
    <xf numFmtId="167" fontId="20" fillId="0" borderId="26" xfId="10" applyNumberFormat="1" applyFont="1" applyFill="1" applyBorder="1" applyAlignment="1">
      <alignment horizontal="center" vertical="center"/>
    </xf>
    <xf numFmtId="44" fontId="20" fillId="0" borderId="26" xfId="10" applyNumberFormat="1" applyFont="1" applyFill="1" applyBorder="1" applyAlignment="1" applyProtection="1">
      <alignment vertical="center"/>
      <protection locked="0"/>
    </xf>
    <xf numFmtId="2" fontId="20" fillId="0" borderId="36" xfId="6" applyNumberFormat="1" applyFont="1" applyBorder="1" applyAlignment="1">
      <alignment horizontal="justify" vertical="center" wrapText="1"/>
    </xf>
    <xf numFmtId="0" fontId="20" fillId="0" borderId="31" xfId="6" applyFont="1" applyBorder="1" applyAlignment="1">
      <alignment horizontal="center" vertical="center" wrapText="1"/>
    </xf>
    <xf numFmtId="3" fontId="20" fillId="0" borderId="31" xfId="11" applyNumberFormat="1" applyFont="1" applyFill="1" applyBorder="1" applyAlignment="1" applyProtection="1">
      <alignment horizontal="center" vertical="center" wrapText="1"/>
    </xf>
    <xf numFmtId="44" fontId="20" fillId="0" borderId="28" xfId="10" applyNumberFormat="1" applyFont="1" applyFill="1" applyBorder="1" applyAlignment="1"/>
    <xf numFmtId="168" fontId="20" fillId="0" borderId="28" xfId="12" applyNumberFormat="1" applyFont="1" applyBorder="1" applyAlignment="1" applyProtection="1">
      <alignment vertical="center"/>
    </xf>
    <xf numFmtId="0" fontId="20" fillId="0" borderId="26" xfId="6" applyFont="1" applyBorder="1" applyAlignment="1">
      <alignment horizontal="center" vertical="center" wrapText="1"/>
    </xf>
    <xf numFmtId="167" fontId="20" fillId="0" borderId="34" xfId="10" applyNumberFormat="1" applyFont="1" applyFill="1" applyBorder="1" applyAlignment="1">
      <alignment horizontal="center" vertical="center"/>
    </xf>
    <xf numFmtId="0" fontId="23" fillId="0" borderId="34" xfId="6" applyFont="1" applyBorder="1" applyAlignment="1">
      <alignment horizontal="left" vertical="center"/>
    </xf>
    <xf numFmtId="0" fontId="23" fillId="0" borderId="0" xfId="6" applyFont="1" applyAlignment="1">
      <alignment horizontal="left" vertical="center"/>
    </xf>
    <xf numFmtId="0" fontId="23" fillId="0" borderId="34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44" fontId="23" fillId="0" borderId="25" xfId="10" applyNumberFormat="1" applyFont="1" applyFill="1" applyBorder="1" applyAlignment="1" applyProtection="1">
      <alignment vertical="center"/>
      <protection locked="0"/>
    </xf>
    <xf numFmtId="0" fontId="23" fillId="0" borderId="32" xfId="6" applyFont="1" applyBorder="1" applyAlignment="1">
      <alignment horizontal="left" vertical="center" wrapText="1"/>
    </xf>
    <xf numFmtId="2" fontId="23" fillId="0" borderId="36" xfId="6" applyNumberFormat="1" applyFont="1" applyBorder="1" applyAlignment="1">
      <alignment horizontal="justify" vertical="center" wrapText="1"/>
    </xf>
    <xf numFmtId="0" fontId="23" fillId="0" borderId="31" xfId="6" applyFont="1" applyBorder="1" applyAlignment="1">
      <alignment horizontal="center" vertical="center" wrapText="1"/>
    </xf>
    <xf numFmtId="44" fontId="23" fillId="0" borderId="28" xfId="6" applyNumberFormat="1" applyFont="1" applyBorder="1" applyAlignment="1">
      <alignment vertical="center"/>
    </xf>
    <xf numFmtId="167" fontId="20" fillId="0" borderId="35" xfId="10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left" vertical="center" wrapText="1"/>
    </xf>
    <xf numFmtId="168" fontId="23" fillId="0" borderId="28" xfId="12" applyNumberFormat="1" applyFont="1" applyBorder="1" applyAlignment="1" applyProtection="1">
      <alignment vertical="center"/>
    </xf>
    <xf numFmtId="0" fontId="23" fillId="0" borderId="26" xfId="6" applyFont="1" applyBorder="1" applyAlignment="1">
      <alignment horizontal="center" vertical="center" wrapText="1"/>
    </xf>
    <xf numFmtId="44" fontId="23" fillId="0" borderId="26" xfId="10" applyNumberFormat="1" applyFont="1" applyFill="1" applyBorder="1" applyAlignment="1" applyProtection="1">
      <alignment vertical="center"/>
      <protection locked="0"/>
    </xf>
    <xf numFmtId="167" fontId="20" fillId="12" borderId="22" xfId="10" applyNumberFormat="1" applyFont="1" applyFill="1" applyBorder="1" applyAlignment="1">
      <alignment horizontal="center" vertical="center"/>
    </xf>
    <xf numFmtId="0" fontId="23" fillId="12" borderId="22" xfId="6" applyFont="1" applyFill="1" applyBorder="1" applyAlignment="1">
      <alignment horizontal="center" vertical="center"/>
    </xf>
    <xf numFmtId="0" fontId="22" fillId="12" borderId="23" xfId="6" applyFont="1" applyFill="1" applyBorder="1" applyAlignment="1">
      <alignment horizontal="left" vertical="center"/>
    </xf>
    <xf numFmtId="3" fontId="23" fillId="12" borderId="22" xfId="6" applyNumberFormat="1" applyFont="1" applyFill="1" applyBorder="1" applyAlignment="1">
      <alignment horizontal="center" vertical="center"/>
    </xf>
    <xf numFmtId="44" fontId="23" fillId="12" borderId="22" xfId="6" applyNumberFormat="1" applyFont="1" applyFill="1" applyBorder="1" applyAlignment="1">
      <alignment horizontal="center" vertical="center"/>
    </xf>
    <xf numFmtId="44" fontId="23" fillId="12" borderId="23" xfId="6" applyNumberFormat="1" applyFont="1" applyFill="1" applyBorder="1" applyAlignment="1">
      <alignment horizontal="center" vertical="center"/>
    </xf>
    <xf numFmtId="167" fontId="20" fillId="11" borderId="26" xfId="10" applyNumberFormat="1" applyFont="1" applyFill="1" applyBorder="1" applyAlignment="1">
      <alignment horizontal="center" vertical="center"/>
    </xf>
    <xf numFmtId="168" fontId="27" fillId="0" borderId="29" xfId="12" applyNumberFormat="1" applyFont="1" applyBorder="1" applyAlignment="1" applyProtection="1">
      <alignment vertical="center"/>
    </xf>
    <xf numFmtId="3" fontId="23" fillId="0" borderId="43" xfId="11" applyNumberFormat="1" applyFont="1" applyFill="1" applyBorder="1" applyAlignment="1" applyProtection="1">
      <alignment horizontal="center" vertical="center" wrapText="1"/>
    </xf>
    <xf numFmtId="44" fontId="23" fillId="0" borderId="43" xfId="10" applyNumberFormat="1" applyFont="1" applyFill="1" applyBorder="1" applyAlignment="1" applyProtection="1">
      <alignment vertical="center"/>
    </xf>
    <xf numFmtId="168" fontId="27" fillId="0" borderId="28" xfId="12" applyNumberFormat="1" applyFont="1" applyBorder="1" applyAlignment="1" applyProtection="1">
      <alignment vertical="center"/>
    </xf>
    <xf numFmtId="3" fontId="23" fillId="0" borderId="44" xfId="11" applyNumberFormat="1" applyFont="1" applyFill="1" applyBorder="1" applyAlignment="1" applyProtection="1">
      <alignment horizontal="center" vertical="center" wrapText="1"/>
    </xf>
    <xf numFmtId="44" fontId="23" fillId="0" borderId="44" xfId="10" applyNumberFormat="1" applyFont="1" applyFill="1" applyBorder="1" applyAlignment="1" applyProtection="1">
      <alignment vertical="center"/>
    </xf>
    <xf numFmtId="168" fontId="23" fillId="0" borderId="28" xfId="12" applyNumberFormat="1" applyFont="1" applyBorder="1" applyAlignment="1" applyProtection="1">
      <alignment vertical="center" wrapText="1"/>
    </xf>
    <xf numFmtId="3" fontId="23" fillId="0" borderId="45" xfId="11" applyNumberFormat="1" applyFont="1" applyFill="1" applyBorder="1" applyAlignment="1" applyProtection="1">
      <alignment horizontal="center" vertical="center" wrapText="1"/>
    </xf>
    <xf numFmtId="0" fontId="23" fillId="0" borderId="28" xfId="6" applyFont="1" applyBorder="1" applyAlignment="1">
      <alignment horizontal="justify" vertical="center" wrapText="1"/>
    </xf>
    <xf numFmtId="168" fontId="23" fillId="0" borderId="28" xfId="12" applyNumberFormat="1" applyFont="1" applyBorder="1" applyAlignment="1" applyProtection="1">
      <alignment horizontal="left" vertical="center" wrapText="1"/>
    </xf>
    <xf numFmtId="0" fontId="23" fillId="0" borderId="3" xfId="6" applyFont="1" applyBorder="1" applyAlignment="1">
      <alignment horizontal="justify" vertical="center" wrapText="1"/>
    </xf>
    <xf numFmtId="44" fontId="23" fillId="0" borderId="0" xfId="10" applyNumberFormat="1" applyFont="1" applyFill="1" applyBorder="1" applyAlignment="1" applyProtection="1">
      <alignment vertical="center"/>
    </xf>
    <xf numFmtId="44" fontId="23" fillId="0" borderId="31" xfId="6" applyNumberFormat="1" applyFont="1" applyBorder="1" applyAlignment="1">
      <alignment horizontal="left" vertical="center" wrapText="1"/>
    </xf>
    <xf numFmtId="0" fontId="22" fillId="4" borderId="22" xfId="6" applyFont="1" applyFill="1" applyBorder="1" applyAlignment="1">
      <alignment horizontal="left" vertical="center" wrapText="1"/>
    </xf>
    <xf numFmtId="169" fontId="22" fillId="4" borderId="23" xfId="6" applyNumberFormat="1" applyFont="1" applyFill="1" applyBorder="1" applyAlignment="1">
      <alignment horizontal="left" vertical="center"/>
    </xf>
    <xf numFmtId="170" fontId="22" fillId="4" borderId="24" xfId="11" applyNumberFormat="1" applyFont="1" applyFill="1" applyBorder="1" applyAlignment="1" applyProtection="1">
      <alignment vertical="center" wrapText="1"/>
    </xf>
    <xf numFmtId="3" fontId="22" fillId="4" borderId="24" xfId="11" applyNumberFormat="1" applyFont="1" applyFill="1" applyBorder="1" applyAlignment="1" applyProtection="1">
      <alignment horizontal="center" vertical="center" wrapText="1"/>
    </xf>
    <xf numFmtId="44" fontId="22" fillId="4" borderId="24" xfId="11" applyNumberFormat="1" applyFont="1" applyFill="1" applyBorder="1" applyAlignment="1" applyProtection="1">
      <alignment vertical="center" wrapText="1"/>
    </xf>
    <xf numFmtId="44" fontId="22" fillId="4" borderId="23" xfId="6" applyNumberFormat="1" applyFont="1" applyFill="1" applyBorder="1" applyAlignment="1">
      <alignment vertical="center"/>
    </xf>
    <xf numFmtId="166" fontId="20" fillId="0" borderId="0" xfId="10" applyFont="1" applyFill="1"/>
    <xf numFmtId="166" fontId="21" fillId="0" borderId="0" xfId="10" applyFont="1" applyFill="1" applyAlignment="1">
      <alignment horizontal="left"/>
    </xf>
    <xf numFmtId="166" fontId="20" fillId="0" borderId="0" xfId="10" applyFont="1" applyFill="1" applyAlignment="1">
      <alignment horizontal="center"/>
    </xf>
    <xf numFmtId="166" fontId="20" fillId="0" borderId="0" xfId="10" applyFont="1" applyFill="1" applyAlignment="1"/>
    <xf numFmtId="166" fontId="28" fillId="0" borderId="0" xfId="10" applyFont="1" applyFill="1" applyAlignment="1">
      <alignment horizontal="left"/>
    </xf>
    <xf numFmtId="166" fontId="21" fillId="0" borderId="22" xfId="10" applyFont="1" applyFill="1" applyBorder="1" applyAlignment="1">
      <alignment horizontal="center" vertical="center" wrapText="1"/>
    </xf>
    <xf numFmtId="166" fontId="21" fillId="0" borderId="23" xfId="10" applyFont="1" applyFill="1" applyBorder="1" applyAlignment="1">
      <alignment horizontal="center" vertical="center" wrapText="1"/>
    </xf>
    <xf numFmtId="171" fontId="20" fillId="6" borderId="46" xfId="6" applyNumberFormat="1" applyFont="1" applyFill="1" applyBorder="1" applyAlignment="1">
      <alignment horizontal="center" wrapText="1"/>
    </xf>
    <xf numFmtId="171" fontId="20" fillId="6" borderId="22" xfId="6" applyNumberFormat="1" applyFont="1" applyFill="1" applyBorder="1" applyAlignment="1">
      <alignment horizontal="center" wrapText="1"/>
    </xf>
    <xf numFmtId="0" fontId="21" fillId="6" borderId="22" xfId="6" applyFont="1" applyFill="1" applyBorder="1" applyAlignment="1">
      <alignment horizontal="center"/>
    </xf>
    <xf numFmtId="0" fontId="20" fillId="6" borderId="22" xfId="6" applyFont="1" applyFill="1" applyBorder="1" applyAlignment="1">
      <alignment horizontal="center" wrapText="1"/>
    </xf>
    <xf numFmtId="3" fontId="20" fillId="6" borderId="22" xfId="11" applyNumberFormat="1" applyFont="1" applyFill="1" applyBorder="1" applyAlignment="1">
      <alignment horizontal="center" wrapText="1"/>
    </xf>
    <xf numFmtId="172" fontId="20" fillId="6" borderId="22" xfId="10" applyNumberFormat="1" applyFont="1" applyFill="1" applyBorder="1" applyAlignment="1"/>
    <xf numFmtId="167" fontId="20" fillId="11" borderId="25" xfId="10" applyNumberFormat="1" applyFont="1" applyFill="1" applyBorder="1" applyAlignment="1">
      <alignment horizontal="center" vertical="center"/>
    </xf>
    <xf numFmtId="171" fontId="20" fillId="0" borderId="26" xfId="6" applyNumberFormat="1" applyFont="1" applyBorder="1" applyAlignment="1">
      <alignment horizontal="center" wrapText="1"/>
    </xf>
    <xf numFmtId="0" fontId="20" fillId="0" borderId="26" xfId="6" applyFont="1" applyBorder="1" applyAlignment="1">
      <alignment horizontal="center" wrapText="1"/>
    </xf>
    <xf numFmtId="3" fontId="20" fillId="0" borderId="34" xfId="11" applyNumberFormat="1" applyFont="1" applyFill="1" applyBorder="1" applyAlignment="1">
      <alignment horizontal="center" wrapText="1"/>
    </xf>
    <xf numFmtId="165" fontId="20" fillId="0" borderId="29" xfId="10" applyNumberFormat="1" applyFont="1" applyFill="1" applyBorder="1" applyAlignment="1"/>
    <xf numFmtId="165" fontId="20" fillId="0" borderId="26" xfId="10" applyNumberFormat="1" applyFont="1" applyFill="1" applyBorder="1" applyAlignment="1"/>
    <xf numFmtId="0" fontId="20" fillId="0" borderId="31" xfId="6" applyFont="1" applyBorder="1"/>
    <xf numFmtId="0" fontId="20" fillId="0" borderId="31" xfId="6" applyFont="1" applyBorder="1" applyAlignment="1">
      <alignment horizontal="center" wrapText="1"/>
    </xf>
    <xf numFmtId="3" fontId="20" fillId="0" borderId="32" xfId="11" applyNumberFormat="1" applyFont="1" applyFill="1" applyBorder="1" applyAlignment="1">
      <alignment horizontal="center" wrapText="1"/>
    </xf>
    <xf numFmtId="165" fontId="23" fillId="0" borderId="31" xfId="10" applyNumberFormat="1" applyFont="1" applyFill="1" applyBorder="1" applyAlignment="1" applyProtection="1">
      <alignment vertical="center"/>
    </xf>
    <xf numFmtId="171" fontId="20" fillId="0" borderId="31" xfId="6" applyNumberFormat="1" applyFont="1" applyBorder="1" applyAlignment="1">
      <alignment horizontal="center" wrapText="1"/>
    </xf>
    <xf numFmtId="165" fontId="20" fillId="0" borderId="28" xfId="13" applyNumberFormat="1" applyFont="1" applyFill="1" applyBorder="1" applyAlignment="1"/>
    <xf numFmtId="165" fontId="20" fillId="0" borderId="29" xfId="13" applyNumberFormat="1" applyFont="1" applyFill="1" applyBorder="1" applyAlignment="1"/>
    <xf numFmtId="0" fontId="20" fillId="0" borderId="26" xfId="6" applyFont="1" applyBorder="1"/>
    <xf numFmtId="165" fontId="23" fillId="0" borderId="26" xfId="10" applyNumberFormat="1" applyFont="1" applyFill="1" applyBorder="1" applyAlignment="1" applyProtection="1">
      <alignment vertical="center"/>
    </xf>
    <xf numFmtId="165" fontId="20" fillId="0" borderId="28" xfId="10" applyNumberFormat="1" applyFont="1" applyFill="1" applyBorder="1" applyAlignment="1"/>
    <xf numFmtId="165" fontId="23" fillId="0" borderId="31" xfId="10" applyNumberFormat="1" applyFont="1" applyFill="1" applyBorder="1" applyAlignment="1" applyProtection="1">
      <alignment horizontal="center" vertical="center"/>
    </xf>
    <xf numFmtId="171" fontId="20" fillId="12" borderId="22" xfId="6" applyNumberFormat="1" applyFont="1" applyFill="1" applyBorder="1" applyAlignment="1">
      <alignment horizontal="center" wrapText="1"/>
    </xf>
    <xf numFmtId="0" fontId="20" fillId="12" borderId="22" xfId="6" applyFont="1" applyFill="1" applyBorder="1"/>
    <xf numFmtId="0" fontId="20" fillId="12" borderId="22" xfId="6" applyFont="1" applyFill="1" applyBorder="1" applyAlignment="1">
      <alignment horizontal="center" wrapText="1"/>
    </xf>
    <xf numFmtId="3" fontId="20" fillId="12" borderId="22" xfId="11" applyNumberFormat="1" applyFont="1" applyFill="1" applyBorder="1" applyAlignment="1">
      <alignment horizontal="center" wrapText="1"/>
    </xf>
    <xf numFmtId="165" fontId="20" fillId="12" borderId="23" xfId="10" applyNumberFormat="1" applyFont="1" applyFill="1" applyBorder="1" applyAlignment="1"/>
    <xf numFmtId="165" fontId="20" fillId="12" borderId="22" xfId="10" applyNumberFormat="1" applyFont="1" applyFill="1" applyBorder="1" applyAlignment="1"/>
    <xf numFmtId="3" fontId="20" fillId="0" borderId="26" xfId="11" applyNumberFormat="1" applyFont="1" applyFill="1" applyBorder="1" applyAlignment="1">
      <alignment horizontal="center" wrapText="1"/>
    </xf>
    <xf numFmtId="165" fontId="20" fillId="0" borderId="31" xfId="10" applyNumberFormat="1" applyFont="1" applyFill="1" applyBorder="1" applyAlignment="1"/>
    <xf numFmtId="171" fontId="20" fillId="0" borderId="31" xfId="6" applyNumberFormat="1" applyFont="1" applyBorder="1" applyAlignment="1">
      <alignment horizontal="center"/>
    </xf>
    <xf numFmtId="167" fontId="20" fillId="11" borderId="35" xfId="10" applyNumberFormat="1" applyFont="1" applyFill="1" applyBorder="1" applyAlignment="1">
      <alignment horizontal="center" vertical="center"/>
    </xf>
    <xf numFmtId="171" fontId="20" fillId="0" borderId="32" xfId="6" applyNumberFormat="1" applyFont="1" applyBorder="1" applyAlignment="1">
      <alignment horizontal="center"/>
    </xf>
    <xf numFmtId="0" fontId="20" fillId="0" borderId="32" xfId="6" applyFont="1" applyBorder="1"/>
    <xf numFmtId="0" fontId="20" fillId="0" borderId="32" xfId="6" applyFont="1" applyBorder="1" applyAlignment="1">
      <alignment horizontal="center" wrapText="1"/>
    </xf>
    <xf numFmtId="165" fontId="20" fillId="0" borderId="36" xfId="10" applyNumberFormat="1" applyFont="1" applyFill="1" applyBorder="1" applyAlignment="1"/>
    <xf numFmtId="165" fontId="22" fillId="4" borderId="22" xfId="6" applyNumberFormat="1" applyFont="1" applyFill="1" applyBorder="1" applyAlignment="1">
      <alignment vertical="center"/>
    </xf>
    <xf numFmtId="165" fontId="13" fillId="0" borderId="0" xfId="0" applyNumberFormat="1" applyFont="1"/>
    <xf numFmtId="0" fontId="5" fillId="0" borderId="0" xfId="0" applyFont="1"/>
    <xf numFmtId="173" fontId="5" fillId="0" borderId="0" xfId="0" applyNumberFormat="1" applyFont="1"/>
    <xf numFmtId="173" fontId="29" fillId="0" borderId="0" xfId="0" applyNumberFormat="1" applyFont="1"/>
    <xf numFmtId="0" fontId="29" fillId="0" borderId="0" xfId="0" applyFont="1"/>
    <xf numFmtId="166" fontId="28" fillId="0" borderId="0" xfId="7" applyFont="1" applyFill="1" applyAlignment="1">
      <alignment horizontal="left"/>
    </xf>
    <xf numFmtId="168" fontId="30" fillId="0" borderId="0" xfId="0" applyNumberFormat="1" applyFont="1" applyAlignment="1">
      <alignment horizontal="left"/>
    </xf>
    <xf numFmtId="173" fontId="30" fillId="0" borderId="0" xfId="0" applyNumberFormat="1" applyFont="1" applyAlignment="1">
      <alignment horizontal="left"/>
    </xf>
    <xf numFmtId="173" fontId="31" fillId="0" borderId="0" xfId="0" applyNumberFormat="1" applyFont="1" applyAlignment="1">
      <alignment horizontal="left"/>
    </xf>
    <xf numFmtId="168" fontId="31" fillId="0" borderId="0" xfId="0" applyNumberFormat="1" applyFont="1" applyAlignment="1">
      <alignment horizontal="left"/>
    </xf>
    <xf numFmtId="0" fontId="1" fillId="0" borderId="0" xfId="0" applyFont="1"/>
    <xf numFmtId="0" fontId="30" fillId="0" borderId="0" xfId="0" applyFont="1" applyAlignment="1">
      <alignment horizontal="left" vertical="center"/>
    </xf>
    <xf numFmtId="173" fontId="30" fillId="0" borderId="0" xfId="0" applyNumberFormat="1" applyFont="1" applyAlignment="1">
      <alignment horizontal="left" vertical="center"/>
    </xf>
    <xf numFmtId="0" fontId="32" fillId="14" borderId="47" xfId="0" applyFont="1" applyFill="1" applyBorder="1" applyAlignment="1">
      <alignment horizontal="left" vertical="center" wrapText="1"/>
    </xf>
    <xf numFmtId="0" fontId="32" fillId="14" borderId="48" xfId="0" applyFont="1" applyFill="1" applyBorder="1" applyAlignment="1">
      <alignment horizontal="center" vertical="center" wrapText="1"/>
    </xf>
    <xf numFmtId="173" fontId="32" fillId="14" borderId="48" xfId="0" applyNumberFormat="1" applyFont="1" applyFill="1" applyBorder="1" applyAlignment="1">
      <alignment horizontal="center" vertical="center" wrapText="1"/>
    </xf>
    <xf numFmtId="172" fontId="32" fillId="14" borderId="49" xfId="0" applyNumberFormat="1" applyFont="1" applyFill="1" applyBorder="1" applyAlignment="1">
      <alignment horizontal="center" vertical="center"/>
    </xf>
    <xf numFmtId="173" fontId="30" fillId="15" borderId="50" xfId="0" applyNumberFormat="1" applyFont="1" applyFill="1" applyBorder="1" applyAlignment="1">
      <alignment horizontal="center" vertical="center" wrapText="1"/>
    </xf>
    <xf numFmtId="172" fontId="30" fillId="15" borderId="51" xfId="0" applyNumberFormat="1" applyFont="1" applyFill="1" applyBorder="1" applyAlignment="1">
      <alignment horizontal="center" vertical="center"/>
    </xf>
    <xf numFmtId="173" fontId="30" fillId="15" borderId="52" xfId="0" applyNumberFormat="1" applyFont="1" applyFill="1" applyBorder="1" applyAlignment="1">
      <alignment horizontal="center" vertical="center" wrapText="1"/>
    </xf>
    <xf numFmtId="166" fontId="21" fillId="13" borderId="22" xfId="10" applyFont="1" applyFill="1" applyBorder="1" applyAlignment="1">
      <alignment horizontal="center" wrapText="1"/>
    </xf>
    <xf numFmtId="173" fontId="30" fillId="16" borderId="48" xfId="0" applyNumberFormat="1" applyFont="1" applyFill="1" applyBorder="1" applyAlignment="1">
      <alignment horizontal="center" vertical="center" wrapText="1"/>
    </xf>
    <xf numFmtId="172" fontId="30" fillId="16" borderId="49" xfId="0" applyNumberFormat="1" applyFont="1" applyFill="1" applyBorder="1" applyAlignment="1">
      <alignment horizontal="center" vertical="center"/>
    </xf>
    <xf numFmtId="0" fontId="32" fillId="0" borderId="53" xfId="0" applyFont="1" applyBorder="1" applyAlignment="1">
      <alignment horizontal="left" vertical="top" wrapText="1"/>
    </xf>
    <xf numFmtId="0" fontId="32" fillId="0" borderId="54" xfId="0" applyFont="1" applyBorder="1" applyAlignment="1">
      <alignment horizontal="center" vertical="top" wrapText="1"/>
    </xf>
    <xf numFmtId="173" fontId="32" fillId="0" borderId="54" xfId="0" applyNumberFormat="1" applyFont="1" applyBorder="1" applyAlignment="1">
      <alignment horizontal="center" vertical="top" wrapText="1"/>
    </xf>
    <xf numFmtId="172" fontId="32" fillId="0" borderId="55" xfId="0" applyNumberFormat="1" applyFont="1" applyBorder="1" applyAlignment="1">
      <alignment horizontal="center" vertical="center"/>
    </xf>
    <xf numFmtId="173" fontId="30" fillId="13" borderId="54" xfId="0" applyNumberFormat="1" applyFont="1" applyFill="1" applyBorder="1" applyAlignment="1">
      <alignment horizontal="center" vertical="top" wrapText="1"/>
    </xf>
    <xf numFmtId="172" fontId="30" fillId="13" borderId="55" xfId="0" applyNumberFormat="1" applyFont="1" applyFill="1" applyBorder="1" applyAlignment="1">
      <alignment horizontal="center" vertical="center"/>
    </xf>
    <xf numFmtId="173" fontId="30" fillId="5" borderId="54" xfId="0" applyNumberFormat="1" applyFont="1" applyFill="1" applyBorder="1" applyAlignment="1">
      <alignment horizontal="center" vertical="top" wrapText="1"/>
    </xf>
    <xf numFmtId="172" fontId="30" fillId="5" borderId="55" xfId="0" applyNumberFormat="1" applyFont="1" applyFill="1" applyBorder="1" applyAlignment="1">
      <alignment horizontal="center" vertical="center"/>
    </xf>
    <xf numFmtId="0" fontId="32" fillId="14" borderId="56" xfId="0" applyFont="1" applyFill="1" applyBorder="1" applyAlignment="1">
      <alignment horizontal="center" wrapText="1"/>
    </xf>
    <xf numFmtId="0" fontId="32" fillId="14" borderId="57" xfId="0" applyFont="1" applyFill="1" applyBorder="1" applyAlignment="1">
      <alignment horizontal="left" wrapText="1"/>
    </xf>
    <xf numFmtId="173" fontId="32" fillId="14" borderId="57" xfId="0" applyNumberFormat="1" applyFont="1" applyFill="1" applyBorder="1" applyAlignment="1">
      <alignment horizontal="left" wrapText="1"/>
    </xf>
    <xf numFmtId="0" fontId="32" fillId="14" borderId="58" xfId="0" applyFont="1" applyFill="1" applyBorder="1" applyAlignment="1">
      <alignment horizontal="left" wrapText="1"/>
    </xf>
    <xf numFmtId="173" fontId="30" fillId="15" borderId="57" xfId="0" applyNumberFormat="1" applyFont="1" applyFill="1" applyBorder="1" applyAlignment="1">
      <alignment horizontal="left" wrapText="1"/>
    </xf>
    <xf numFmtId="0" fontId="30" fillId="15" borderId="58" xfId="0" applyFont="1" applyFill="1" applyBorder="1" applyAlignment="1">
      <alignment horizontal="left" wrapText="1"/>
    </xf>
    <xf numFmtId="173" fontId="30" fillId="16" borderId="57" xfId="0" applyNumberFormat="1" applyFont="1" applyFill="1" applyBorder="1" applyAlignment="1">
      <alignment horizontal="left" wrapText="1"/>
    </xf>
    <xf numFmtId="0" fontId="30" fillId="16" borderId="58" xfId="0" applyFont="1" applyFill="1" applyBorder="1" applyAlignment="1">
      <alignment horizontal="left" wrapText="1"/>
    </xf>
    <xf numFmtId="0" fontId="33" fillId="0" borderId="56" xfId="0" applyFont="1" applyBorder="1" applyAlignment="1">
      <alignment horizontal="center"/>
    </xf>
    <xf numFmtId="0" fontId="33" fillId="0" borderId="57" xfId="0" applyFont="1" applyBorder="1" applyAlignment="1">
      <alignment horizontal="left" wrapText="1"/>
    </xf>
    <xf numFmtId="0" fontId="33" fillId="0" borderId="57" xfId="0" applyFont="1" applyBorder="1" applyAlignment="1">
      <alignment horizontal="center"/>
    </xf>
    <xf numFmtId="3" fontId="33" fillId="0" borderId="57" xfId="0" applyNumberFormat="1" applyFont="1" applyBorder="1" applyAlignment="1">
      <alignment horizontal="center"/>
    </xf>
    <xf numFmtId="8" fontId="33" fillId="0" borderId="57" xfId="0" applyNumberFormat="1" applyFont="1" applyBorder="1" applyAlignment="1">
      <alignment horizontal="center"/>
    </xf>
    <xf numFmtId="165" fontId="33" fillId="0" borderId="58" xfId="0" applyNumberFormat="1" applyFont="1" applyBorder="1" applyAlignment="1">
      <alignment horizontal="center"/>
    </xf>
    <xf numFmtId="173" fontId="3" fillId="13" borderId="57" xfId="0" applyNumberFormat="1" applyFont="1" applyFill="1" applyBorder="1" applyAlignment="1">
      <alignment horizontal="center"/>
    </xf>
    <xf numFmtId="165" fontId="3" fillId="13" borderId="58" xfId="0" applyNumberFormat="1" applyFont="1" applyFill="1" applyBorder="1" applyAlignment="1">
      <alignment horizontal="center"/>
    </xf>
    <xf numFmtId="10" fontId="3" fillId="13" borderId="57" xfId="2" applyNumberFormat="1" applyFont="1" applyFill="1" applyBorder="1" applyAlignment="1">
      <alignment horizontal="center"/>
    </xf>
    <xf numFmtId="10" fontId="11" fillId="13" borderId="31" xfId="6" applyNumberFormat="1" applyFont="1" applyFill="1" applyBorder="1"/>
    <xf numFmtId="173" fontId="3" fillId="5" borderId="57" xfId="0" applyNumberFormat="1" applyFont="1" applyFill="1" applyBorder="1" applyAlignment="1">
      <alignment horizontal="center"/>
    </xf>
    <xf numFmtId="165" fontId="3" fillId="5" borderId="58" xfId="0" applyNumberFormat="1" applyFont="1" applyFill="1" applyBorder="1" applyAlignment="1">
      <alignment horizontal="center"/>
    </xf>
    <xf numFmtId="10" fontId="3" fillId="13" borderId="57" xfId="0" applyNumberFormat="1" applyFont="1" applyFill="1" applyBorder="1" applyAlignment="1">
      <alignment horizontal="center"/>
    </xf>
    <xf numFmtId="173" fontId="0" fillId="0" borderId="0" xfId="0" applyNumberFormat="1"/>
    <xf numFmtId="10" fontId="0" fillId="0" borderId="0" xfId="0" applyNumberFormat="1"/>
    <xf numFmtId="174" fontId="33" fillId="0" borderId="56" xfId="0" applyNumberFormat="1" applyFont="1" applyBorder="1" applyAlignment="1">
      <alignment horizontal="center"/>
    </xf>
    <xf numFmtId="0" fontId="34" fillId="14" borderId="56" xfId="0" applyFont="1" applyFill="1" applyBorder="1" applyAlignment="1">
      <alignment horizontal="center"/>
    </xf>
    <xf numFmtId="0" fontId="34" fillId="14" borderId="57" xfId="0" applyFont="1" applyFill="1" applyBorder="1" applyAlignment="1">
      <alignment horizontal="center"/>
    </xf>
    <xf numFmtId="173" fontId="34" fillId="14" borderId="57" xfId="0" applyNumberFormat="1" applyFont="1" applyFill="1" applyBorder="1" applyAlignment="1">
      <alignment horizontal="center"/>
    </xf>
    <xf numFmtId="165" fontId="32" fillId="14" borderId="58" xfId="0" applyNumberFormat="1" applyFont="1" applyFill="1" applyBorder="1" applyAlignment="1">
      <alignment horizontal="center"/>
    </xf>
    <xf numFmtId="173" fontId="35" fillId="14" borderId="57" xfId="0" applyNumberFormat="1" applyFont="1" applyFill="1" applyBorder="1" applyAlignment="1">
      <alignment horizontal="center"/>
    </xf>
    <xf numFmtId="165" fontId="30" fillId="14" borderId="58" xfId="0" applyNumberFormat="1" applyFont="1" applyFill="1" applyBorder="1" applyAlignment="1">
      <alignment horizontal="center"/>
    </xf>
    <xf numFmtId="10" fontId="35" fillId="14" borderId="57" xfId="0" applyNumberFormat="1" applyFont="1" applyFill="1" applyBorder="1" applyAlignment="1">
      <alignment horizontal="center"/>
    </xf>
    <xf numFmtId="173" fontId="35" fillId="16" borderId="57" xfId="0" applyNumberFormat="1" applyFont="1" applyFill="1" applyBorder="1" applyAlignment="1">
      <alignment horizontal="center"/>
    </xf>
    <xf numFmtId="165" fontId="30" fillId="16" borderId="58" xfId="0" applyNumberFormat="1" applyFont="1" applyFill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57" xfId="0" applyFont="1" applyBorder="1" applyAlignment="1">
      <alignment horizontal="left" wrapText="1"/>
    </xf>
    <xf numFmtId="0" fontId="34" fillId="0" borderId="57" xfId="0" applyFont="1" applyBorder="1" applyAlignment="1">
      <alignment horizontal="center"/>
    </xf>
    <xf numFmtId="173" fontId="34" fillId="0" borderId="57" xfId="0" applyNumberFormat="1" applyFont="1" applyBorder="1" applyAlignment="1">
      <alignment horizontal="center"/>
    </xf>
    <xf numFmtId="165" fontId="34" fillId="0" borderId="58" xfId="0" applyNumberFormat="1" applyFont="1" applyBorder="1" applyAlignment="1">
      <alignment horizontal="center"/>
    </xf>
    <xf numFmtId="173" fontId="35" fillId="0" borderId="57" xfId="0" applyNumberFormat="1" applyFont="1" applyBorder="1" applyAlignment="1">
      <alignment horizontal="center"/>
    </xf>
    <xf numFmtId="165" fontId="35" fillId="0" borderId="58" xfId="0" applyNumberFormat="1" applyFont="1" applyBorder="1" applyAlignment="1">
      <alignment horizontal="center"/>
    </xf>
    <xf numFmtId="173" fontId="35" fillId="5" borderId="57" xfId="0" applyNumberFormat="1" applyFont="1" applyFill="1" applyBorder="1" applyAlignment="1">
      <alignment horizontal="center"/>
    </xf>
    <xf numFmtId="165" fontId="35" fillId="5" borderId="58" xfId="0" applyNumberFormat="1" applyFont="1" applyFill="1" applyBorder="1" applyAlignment="1">
      <alignment horizontal="center"/>
    </xf>
    <xf numFmtId="10" fontId="35" fillId="14" borderId="57" xfId="2" applyNumberFormat="1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left" wrapText="1"/>
    </xf>
    <xf numFmtId="0" fontId="0" fillId="0" borderId="60" xfId="0" applyBorder="1" applyAlignment="1">
      <alignment horizontal="center"/>
    </xf>
    <xf numFmtId="173" fontId="0" fillId="0" borderId="60" xfId="0" applyNumberFormat="1" applyBorder="1" applyAlignment="1">
      <alignment horizontal="center"/>
    </xf>
    <xf numFmtId="172" fontId="0" fillId="0" borderId="61" xfId="0" applyNumberFormat="1" applyBorder="1" applyAlignment="1">
      <alignment horizontal="center"/>
    </xf>
    <xf numFmtId="173" fontId="36" fillId="0" borderId="60" xfId="0" applyNumberFormat="1" applyFont="1" applyBorder="1" applyAlignment="1">
      <alignment horizontal="center"/>
    </xf>
    <xf numFmtId="172" fontId="36" fillId="0" borderId="61" xfId="0" applyNumberFormat="1" applyFont="1" applyBorder="1" applyAlignment="1">
      <alignment horizontal="center"/>
    </xf>
    <xf numFmtId="173" fontId="36" fillId="5" borderId="60" xfId="0" applyNumberFormat="1" applyFont="1" applyFill="1" applyBorder="1" applyAlignment="1">
      <alignment horizontal="center"/>
    </xf>
    <xf numFmtId="172" fontId="36" fillId="5" borderId="6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73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72" fontId="36" fillId="0" borderId="0" xfId="0" applyNumberFormat="1" applyFont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3" fontId="36" fillId="0" borderId="0" xfId="0" applyNumberFormat="1" applyFont="1"/>
    <xf numFmtId="0" fontId="36" fillId="0" borderId="0" xfId="0" applyFont="1"/>
    <xf numFmtId="173" fontId="2" fillId="0" borderId="0" xfId="0" applyNumberFormat="1" applyFont="1"/>
    <xf numFmtId="0" fontId="2" fillId="0" borderId="0" xfId="0" applyFont="1"/>
    <xf numFmtId="175" fontId="37" fillId="4" borderId="0" xfId="6" applyNumberFormat="1" applyFont="1" applyFill="1" applyAlignment="1">
      <alignment vertical="center"/>
    </xf>
    <xf numFmtId="175" fontId="37" fillId="4" borderId="21" xfId="6" applyNumberFormat="1" applyFont="1" applyFill="1" applyBorder="1" applyAlignment="1">
      <alignment vertical="center"/>
    </xf>
    <xf numFmtId="166" fontId="28" fillId="17" borderId="0" xfId="10" applyFont="1" applyFill="1" applyAlignment="1"/>
    <xf numFmtId="0" fontId="22" fillId="6" borderId="24" xfId="6" applyFont="1" applyFill="1" applyBorder="1" applyAlignment="1">
      <alignment horizontal="left" vertical="center"/>
    </xf>
    <xf numFmtId="167" fontId="21" fillId="11" borderId="31" xfId="10" applyNumberFormat="1" applyFont="1" applyFill="1" applyBorder="1" applyAlignment="1">
      <alignment horizontal="center" vertical="center"/>
    </xf>
    <xf numFmtId="44" fontId="23" fillId="0" borderId="26" xfId="11" applyNumberFormat="1" applyFont="1" applyFill="1" applyBorder="1" applyAlignment="1" applyProtection="1">
      <alignment horizontal="center" vertical="center" wrapText="1"/>
    </xf>
    <xf numFmtId="3" fontId="23" fillId="0" borderId="38" xfId="11" applyNumberFormat="1" applyFont="1" applyFill="1" applyBorder="1" applyAlignment="1" applyProtection="1">
      <alignment horizontal="center" vertical="center" wrapText="1"/>
    </xf>
    <xf numFmtId="4" fontId="23" fillId="0" borderId="38" xfId="11" applyNumberFormat="1" applyFont="1" applyFill="1" applyBorder="1" applyAlignment="1" applyProtection="1">
      <alignment horizontal="center" vertical="center" wrapText="1"/>
    </xf>
    <xf numFmtId="175" fontId="22" fillId="4" borderId="22" xfId="6" applyNumberFormat="1" applyFont="1" applyFill="1" applyBorder="1" applyAlignment="1">
      <alignment vertical="center"/>
    </xf>
    <xf numFmtId="44" fontId="21" fillId="0" borderId="39" xfId="7" applyNumberFormat="1" applyFont="1" applyFill="1" applyBorder="1" applyAlignment="1">
      <alignment horizontal="center" vertical="center" wrapText="1"/>
    </xf>
    <xf numFmtId="44" fontId="22" fillId="6" borderId="23" xfId="6" applyNumberFormat="1" applyFont="1" applyFill="1" applyBorder="1" applyAlignment="1">
      <alignment horizontal="center" vertical="center"/>
    </xf>
    <xf numFmtId="44" fontId="23" fillId="6" borderId="22" xfId="7" applyNumberFormat="1" applyFont="1" applyFill="1" applyBorder="1" applyAlignment="1" applyProtection="1">
      <alignment vertical="center"/>
    </xf>
    <xf numFmtId="44" fontId="23" fillId="0" borderId="43" xfId="7" applyNumberFormat="1" applyFont="1" applyFill="1" applyBorder="1" applyAlignment="1" applyProtection="1">
      <alignment vertical="center"/>
      <protection locked="0"/>
    </xf>
    <xf numFmtId="44" fontId="23" fillId="0" borderId="31" xfId="7" applyNumberFormat="1" applyFont="1" applyFill="1" applyBorder="1" applyAlignment="1" applyProtection="1">
      <alignment vertical="center"/>
    </xf>
    <xf numFmtId="44" fontId="23" fillId="0" borderId="44" xfId="7" applyNumberFormat="1" applyFont="1" applyFill="1" applyBorder="1" applyAlignment="1" applyProtection="1">
      <alignment vertical="center"/>
      <protection locked="0"/>
    </xf>
    <xf numFmtId="44" fontId="23" fillId="0" borderId="44" xfId="10" applyNumberFormat="1" applyFont="1" applyFill="1" applyBorder="1" applyAlignment="1" applyProtection="1">
      <alignment vertical="center"/>
      <protection locked="0"/>
    </xf>
    <xf numFmtId="44" fontId="23" fillId="0" borderId="32" xfId="7" applyNumberFormat="1" applyFont="1" applyFill="1" applyBorder="1" applyAlignment="1" applyProtection="1">
      <alignment vertical="center"/>
    </xf>
    <xf numFmtId="44" fontId="23" fillId="0" borderId="45" xfId="7" applyNumberFormat="1" applyFont="1" applyFill="1" applyBorder="1" applyAlignment="1" applyProtection="1">
      <alignment vertical="center"/>
      <protection locked="0"/>
    </xf>
    <xf numFmtId="44" fontId="23" fillId="0" borderId="34" xfId="7" applyNumberFormat="1" applyFont="1" applyFill="1" applyBorder="1" applyAlignment="1" applyProtection="1">
      <alignment vertical="center"/>
    </xf>
    <xf numFmtId="44" fontId="23" fillId="0" borderId="1" xfId="7" applyNumberFormat="1" applyFont="1" applyFill="1" applyBorder="1" applyAlignment="1" applyProtection="1">
      <alignment vertical="center"/>
      <protection locked="0"/>
    </xf>
    <xf numFmtId="44" fontId="23" fillId="0" borderId="3" xfId="7" applyNumberFormat="1" applyFont="1" applyFill="1" applyBorder="1" applyAlignment="1" applyProtection="1">
      <alignment vertical="center"/>
      <protection locked="0"/>
    </xf>
    <xf numFmtId="44" fontId="20" fillId="0" borderId="44" xfId="7" applyNumberFormat="1" applyFont="1" applyFill="1" applyBorder="1" applyAlignment="1" applyProtection="1">
      <alignment vertical="center"/>
      <protection locked="0"/>
    </xf>
    <xf numFmtId="44" fontId="22" fillId="5" borderId="23" xfId="6" applyNumberFormat="1" applyFont="1" applyFill="1" applyBorder="1" applyAlignment="1">
      <alignment horizontal="center" vertical="center"/>
    </xf>
    <xf numFmtId="44" fontId="23" fillId="5" borderId="22" xfId="7" applyNumberFormat="1" applyFont="1" applyFill="1" applyBorder="1" applyAlignment="1" applyProtection="1">
      <alignment vertical="center"/>
    </xf>
    <xf numFmtId="44" fontId="20" fillId="0" borderId="44" xfId="10" applyNumberFormat="1" applyFont="1" applyFill="1" applyBorder="1" applyAlignment="1" applyProtection="1">
      <alignment vertical="center"/>
      <protection locked="0"/>
    </xf>
    <xf numFmtId="44" fontId="25" fillId="8" borderId="23" xfId="0" applyNumberFormat="1" applyFont="1" applyFill="1" applyBorder="1" applyAlignment="1">
      <alignment horizontal="center" vertical="center"/>
    </xf>
    <xf numFmtId="44" fontId="26" fillId="8" borderId="22" xfId="0" applyNumberFormat="1" applyFont="1" applyFill="1" applyBorder="1" applyAlignment="1">
      <alignment vertical="center"/>
    </xf>
    <xf numFmtId="44" fontId="26" fillId="0" borderId="43" xfId="0" applyNumberFormat="1" applyFont="1" applyBorder="1" applyAlignment="1">
      <alignment vertical="center"/>
    </xf>
    <xf numFmtId="44" fontId="26" fillId="0" borderId="44" xfId="0" applyNumberFormat="1" applyFont="1" applyBorder="1" applyAlignment="1">
      <alignment vertical="center"/>
    </xf>
    <xf numFmtId="44" fontId="25" fillId="7" borderId="23" xfId="0" applyNumberFormat="1" applyFont="1" applyFill="1" applyBorder="1" applyAlignment="1">
      <alignment horizontal="center" vertical="center"/>
    </xf>
    <xf numFmtId="44" fontId="26" fillId="7" borderId="22" xfId="0" applyNumberFormat="1" applyFont="1" applyFill="1" applyBorder="1" applyAlignment="1">
      <alignment vertical="center"/>
    </xf>
    <xf numFmtId="44" fontId="26" fillId="0" borderId="1" xfId="0" applyNumberFormat="1" applyFont="1" applyBorder="1" applyAlignment="1">
      <alignment vertical="center"/>
    </xf>
    <xf numFmtId="44" fontId="26" fillId="0" borderId="3" xfId="0" applyNumberFormat="1" applyFont="1" applyBorder="1" applyAlignment="1">
      <alignment vertical="center"/>
    </xf>
    <xf numFmtId="44" fontId="23" fillId="0" borderId="28" xfId="10" applyNumberFormat="1" applyFont="1" applyFill="1" applyBorder="1" applyAlignment="1" applyProtection="1">
      <alignment vertical="center"/>
      <protection locked="0"/>
    </xf>
    <xf numFmtId="44" fontId="20" fillId="0" borderId="43" xfId="0" applyNumberFormat="1" applyFont="1" applyBorder="1" applyAlignment="1">
      <alignment vertical="center"/>
    </xf>
    <xf numFmtId="44" fontId="20" fillId="0" borderId="44" xfId="0" applyNumberFormat="1" applyFont="1" applyBorder="1" applyAlignment="1">
      <alignment vertical="center"/>
    </xf>
    <xf numFmtId="44" fontId="22" fillId="4" borderId="22" xfId="6" applyNumberFormat="1" applyFont="1" applyFill="1" applyBorder="1" applyAlignment="1">
      <alignment vertical="center"/>
    </xf>
    <xf numFmtId="0" fontId="3" fillId="0" borderId="0" xfId="6" applyAlignment="1">
      <alignment horizontal="center"/>
    </xf>
    <xf numFmtId="0" fontId="12" fillId="0" borderId="19" xfId="6" applyFont="1" applyBorder="1" applyAlignment="1">
      <alignment horizontal="center"/>
    </xf>
    <xf numFmtId="44" fontId="12" fillId="4" borderId="0" xfId="6" applyNumberFormat="1" applyFont="1" applyFill="1"/>
    <xf numFmtId="0" fontId="12" fillId="0" borderId="20" xfId="6" applyFont="1" applyBorder="1" applyAlignment="1">
      <alignment horizontal="center"/>
    </xf>
    <xf numFmtId="44" fontId="12" fillId="4" borderId="21" xfId="6" applyNumberFormat="1" applyFont="1" applyFill="1" applyBorder="1"/>
    <xf numFmtId="0" fontId="13" fillId="0" borderId="0" xfId="0" applyFont="1" applyAlignment="1">
      <alignment horizontal="center"/>
    </xf>
    <xf numFmtId="166" fontId="21" fillId="0" borderId="0" xfId="7" applyFont="1" applyFill="1" applyAlignment="1">
      <alignment horizontal="center"/>
    </xf>
    <xf numFmtId="166" fontId="38" fillId="0" borderId="0" xfId="7" applyFont="1" applyFill="1" applyAlignment="1"/>
    <xf numFmtId="44" fontId="20" fillId="0" borderId="0" xfId="7" applyNumberFormat="1" applyFont="1" applyFill="1" applyAlignment="1"/>
    <xf numFmtId="166" fontId="21" fillId="0" borderId="22" xfId="7" applyFont="1" applyFill="1" applyBorder="1" applyAlignment="1">
      <alignment horizontal="center" wrapText="1"/>
    </xf>
    <xf numFmtId="166" fontId="21" fillId="0" borderId="23" xfId="7" applyFont="1" applyFill="1" applyBorder="1" applyAlignment="1">
      <alignment horizontal="center" wrapText="1"/>
    </xf>
    <xf numFmtId="44" fontId="21" fillId="0" borderId="22" xfId="7" applyNumberFormat="1" applyFont="1" applyFill="1" applyBorder="1" applyAlignment="1">
      <alignment horizontal="center" wrapText="1"/>
    </xf>
    <xf numFmtId="44" fontId="21" fillId="0" borderId="39" xfId="7" applyNumberFormat="1" applyFont="1" applyFill="1" applyBorder="1" applyAlignment="1">
      <alignment horizontal="center" wrapText="1"/>
    </xf>
    <xf numFmtId="167" fontId="20" fillId="5" borderId="22" xfId="7" applyNumberFormat="1" applyFont="1" applyFill="1" applyBorder="1" applyAlignment="1">
      <alignment horizontal="center"/>
    </xf>
    <xf numFmtId="0" fontId="22" fillId="5" borderId="22" xfId="6" applyFont="1" applyFill="1" applyBorder="1" applyAlignment="1">
      <alignment horizontal="center"/>
    </xf>
    <xf numFmtId="0" fontId="22" fillId="5" borderId="23" xfId="6" applyFont="1" applyFill="1" applyBorder="1" applyAlignment="1">
      <alignment horizontal="left"/>
    </xf>
    <xf numFmtId="0" fontId="22" fillId="5" borderId="22" xfId="6" applyFont="1" applyFill="1" applyBorder="1"/>
    <xf numFmtId="44" fontId="22" fillId="5" borderId="22" xfId="6" applyNumberFormat="1" applyFont="1" applyFill="1" applyBorder="1" applyAlignment="1">
      <alignment horizontal="center"/>
    </xf>
    <xf numFmtId="44" fontId="23" fillId="5" borderId="39" xfId="7" applyNumberFormat="1" applyFont="1" applyFill="1" applyBorder="1" applyAlignment="1" applyProtection="1"/>
    <xf numFmtId="167" fontId="20" fillId="0" borderId="25" xfId="7" applyNumberFormat="1" applyFont="1" applyFill="1" applyBorder="1" applyAlignment="1">
      <alignment horizontal="center"/>
    </xf>
    <xf numFmtId="44" fontId="23" fillId="0" borderId="33" xfId="7" applyNumberFormat="1" applyFont="1" applyFill="1" applyBorder="1" applyAlignment="1" applyProtection="1">
      <protection locked="0"/>
    </xf>
    <xf numFmtId="44" fontId="23" fillId="0" borderId="31" xfId="7" applyNumberFormat="1" applyFont="1" applyFill="1" applyBorder="1" applyAlignment="1" applyProtection="1"/>
    <xf numFmtId="167" fontId="20" fillId="0" borderId="31" xfId="7" applyNumberFormat="1" applyFont="1" applyFill="1" applyBorder="1" applyAlignment="1">
      <alignment horizontal="center"/>
    </xf>
    <xf numFmtId="167" fontId="20" fillId="0" borderId="35" xfId="7" applyNumberFormat="1" applyFont="1" applyFill="1" applyBorder="1" applyAlignment="1">
      <alignment horizontal="center"/>
    </xf>
    <xf numFmtId="44" fontId="26" fillId="0" borderId="33" xfId="0" applyNumberFormat="1" applyFont="1" applyBorder="1"/>
    <xf numFmtId="0" fontId="22" fillId="6" borderId="22" xfId="6" applyFont="1" applyFill="1" applyBorder="1" applyAlignment="1">
      <alignment horizontal="center"/>
    </xf>
    <xf numFmtId="0" fontId="22" fillId="6" borderId="23" xfId="6" applyFont="1" applyFill="1" applyBorder="1" applyAlignment="1">
      <alignment horizontal="left"/>
    </xf>
    <xf numFmtId="0" fontId="22" fillId="6" borderId="22" xfId="6" applyFont="1" applyFill="1" applyBorder="1"/>
    <xf numFmtId="44" fontId="22" fillId="6" borderId="22" xfId="6" applyNumberFormat="1" applyFont="1" applyFill="1" applyBorder="1" applyAlignment="1">
      <alignment horizontal="center"/>
    </xf>
    <xf numFmtId="44" fontId="23" fillId="6" borderId="39" xfId="7" applyNumberFormat="1" applyFont="1" applyFill="1" applyBorder="1" applyAlignment="1" applyProtection="1"/>
    <xf numFmtId="0" fontId="20" fillId="7" borderId="22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/>
    </xf>
    <xf numFmtId="0" fontId="25" fillId="8" borderId="23" xfId="0" applyFont="1" applyFill="1" applyBorder="1" applyAlignment="1">
      <alignment horizontal="left"/>
    </xf>
    <xf numFmtId="0" fontId="25" fillId="8" borderId="22" xfId="0" applyFont="1" applyFill="1" applyBorder="1"/>
    <xf numFmtId="0" fontId="20" fillId="0" borderId="25" xfId="0" applyFont="1" applyBorder="1" applyAlignment="1">
      <alignment horizontal="center"/>
    </xf>
    <xf numFmtId="0" fontId="26" fillId="0" borderId="34" xfId="0" applyFont="1" applyBorder="1" applyAlignment="1">
      <alignment horizontal="center" wrapText="1"/>
    </xf>
    <xf numFmtId="0" fontId="20" fillId="0" borderId="31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44" fontId="23" fillId="0" borderId="32" xfId="7" applyNumberFormat="1" applyFont="1" applyFill="1" applyBorder="1" applyAlignment="1" applyProtection="1"/>
    <xf numFmtId="167" fontId="20" fillId="0" borderId="27" xfId="7" applyNumberFormat="1" applyFont="1" applyFill="1" applyBorder="1" applyAlignment="1">
      <alignment horizontal="center"/>
    </xf>
    <xf numFmtId="167" fontId="20" fillId="0" borderId="22" xfId="7" applyNumberFormat="1" applyFont="1" applyFill="1" applyBorder="1" applyAlignment="1">
      <alignment horizontal="center"/>
    </xf>
    <xf numFmtId="167" fontId="20" fillId="0" borderId="34" xfId="7" applyNumberFormat="1" applyFont="1" applyFill="1" applyBorder="1" applyAlignment="1">
      <alignment horizontal="center"/>
    </xf>
    <xf numFmtId="0" fontId="23" fillId="0" borderId="3" xfId="6" applyFont="1" applyBorder="1" applyAlignment="1">
      <alignment horizontal="center" wrapText="1"/>
    </xf>
    <xf numFmtId="44" fontId="23" fillId="0" borderId="27" xfId="7" applyNumberFormat="1" applyFont="1" applyFill="1" applyBorder="1" applyAlignment="1" applyProtection="1">
      <protection locked="0"/>
    </xf>
    <xf numFmtId="44" fontId="23" fillId="0" borderId="4" xfId="7" applyNumberFormat="1" applyFont="1" applyFill="1" applyBorder="1" applyAlignment="1" applyProtection="1"/>
    <xf numFmtId="44" fontId="23" fillId="0" borderId="34" xfId="7" applyNumberFormat="1" applyFont="1" applyFill="1" applyBorder="1" applyAlignment="1" applyProtection="1">
      <protection locked="0"/>
    </xf>
    <xf numFmtId="167" fontId="20" fillId="5" borderId="38" xfId="7" applyNumberFormat="1" applyFont="1" applyFill="1" applyBorder="1" applyAlignment="1">
      <alignment horizontal="center"/>
    </xf>
    <xf numFmtId="44" fontId="23" fillId="0" borderId="30" xfId="7" applyNumberFormat="1" applyFont="1" applyFill="1" applyBorder="1" applyAlignment="1" applyProtection="1">
      <protection locked="0"/>
    </xf>
    <xf numFmtId="44" fontId="23" fillId="0" borderId="38" xfId="7" applyNumberFormat="1" applyFont="1" applyFill="1" applyBorder="1" applyAlignment="1" applyProtection="1">
      <protection locked="0"/>
    </xf>
    <xf numFmtId="0" fontId="20" fillId="5" borderId="22" xfId="0" applyFont="1" applyFill="1" applyBorder="1" applyAlignment="1">
      <alignment horizontal="center"/>
    </xf>
    <xf numFmtId="0" fontId="25" fillId="5" borderId="22" xfId="0" applyFont="1" applyFill="1" applyBorder="1" applyAlignment="1">
      <alignment horizontal="center"/>
    </xf>
    <xf numFmtId="0" fontId="25" fillId="5" borderId="23" xfId="0" applyFont="1" applyFill="1" applyBorder="1" applyAlignment="1">
      <alignment horizontal="left"/>
    </xf>
    <xf numFmtId="0" fontId="25" fillId="5" borderId="22" xfId="0" applyFont="1" applyFill="1" applyBorder="1"/>
    <xf numFmtId="44" fontId="25" fillId="8" borderId="22" xfId="0" applyNumberFormat="1" applyFont="1" applyFill="1" applyBorder="1" applyAlignment="1">
      <alignment horizontal="center"/>
    </xf>
    <xf numFmtId="44" fontId="26" fillId="8" borderId="39" xfId="0" applyNumberFormat="1" applyFont="1" applyFill="1" applyBorder="1"/>
    <xf numFmtId="44" fontId="26" fillId="0" borderId="31" xfId="0" applyNumberFormat="1" applyFont="1" applyBorder="1"/>
    <xf numFmtId="0" fontId="20" fillId="0" borderId="3" xfId="0" applyFont="1" applyBorder="1" applyAlignment="1">
      <alignment horizontal="center"/>
    </xf>
    <xf numFmtId="44" fontId="26" fillId="0" borderId="4" xfId="0" applyNumberFormat="1" applyFont="1" applyBorder="1"/>
    <xf numFmtId="0" fontId="25" fillId="8" borderId="38" xfId="0" applyFont="1" applyFill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44" fontId="26" fillId="0" borderId="27" xfId="0" applyNumberFormat="1" applyFont="1" applyBorder="1"/>
    <xf numFmtId="44" fontId="26" fillId="0" borderId="34" xfId="0" applyNumberFormat="1" applyFont="1" applyBorder="1"/>
    <xf numFmtId="167" fontId="20" fillId="0" borderId="32" xfId="7" applyNumberFormat="1" applyFont="1" applyFill="1" applyBorder="1" applyAlignment="1">
      <alignment horizontal="center"/>
    </xf>
    <xf numFmtId="3" fontId="23" fillId="0" borderId="32" xfId="9" applyNumberFormat="1" applyFont="1" applyFill="1" applyBorder="1" applyAlignment="1" applyProtection="1">
      <alignment horizontal="center" wrapText="1"/>
    </xf>
    <xf numFmtId="167" fontId="23" fillId="0" borderId="32" xfId="9" applyNumberFormat="1" applyFont="1" applyFill="1" applyBorder="1" applyAlignment="1" applyProtection="1">
      <alignment horizontal="center" wrapText="1"/>
    </xf>
    <xf numFmtId="44" fontId="23" fillId="0" borderId="37" xfId="7" applyNumberFormat="1" applyFont="1" applyFill="1" applyBorder="1" applyAlignment="1" applyProtection="1">
      <protection locked="0"/>
    </xf>
    <xf numFmtId="44" fontId="26" fillId="0" borderId="62" xfId="0" applyNumberFormat="1" applyFont="1" applyBorder="1"/>
    <xf numFmtId="44" fontId="26" fillId="0" borderId="25" xfId="0" applyNumberFormat="1" applyFont="1" applyBorder="1"/>
    <xf numFmtId="0" fontId="20" fillId="0" borderId="63" xfId="0" applyFont="1" applyBorder="1" applyAlignment="1">
      <alignment horizontal="center"/>
    </xf>
    <xf numFmtId="44" fontId="26" fillId="0" borderId="64" xfId="0" applyNumberFormat="1" applyFont="1" applyBorder="1"/>
    <xf numFmtId="44" fontId="26" fillId="0" borderId="63" xfId="0" applyNumberFormat="1" applyFont="1" applyBorder="1"/>
    <xf numFmtId="0" fontId="22" fillId="4" borderId="22" xfId="6" applyFont="1" applyFill="1" applyBorder="1" applyAlignment="1">
      <alignment horizontal="left" wrapText="1"/>
    </xf>
    <xf numFmtId="0" fontId="22" fillId="4" borderId="22" xfId="6" applyFont="1" applyFill="1" applyBorder="1" applyAlignment="1">
      <alignment horizontal="center" wrapText="1"/>
    </xf>
    <xf numFmtId="169" fontId="22" fillId="4" borderId="23" xfId="6" applyNumberFormat="1" applyFont="1" applyFill="1" applyBorder="1" applyAlignment="1">
      <alignment horizontal="left"/>
    </xf>
    <xf numFmtId="170" fontId="22" fillId="4" borderId="24" xfId="11" applyNumberFormat="1" applyFont="1" applyFill="1" applyBorder="1" applyAlignment="1" applyProtection="1">
      <alignment wrapText="1"/>
    </xf>
    <xf numFmtId="3" fontId="22" fillId="4" borderId="24" xfId="11" applyNumberFormat="1" applyFont="1" applyFill="1" applyBorder="1" applyAlignment="1" applyProtection="1">
      <alignment horizontal="center" wrapText="1"/>
    </xf>
    <xf numFmtId="44" fontId="22" fillId="4" borderId="24" xfId="11" applyNumberFormat="1" applyFont="1" applyFill="1" applyBorder="1" applyAlignment="1" applyProtection="1">
      <alignment wrapText="1"/>
    </xf>
    <xf numFmtId="44" fontId="22" fillId="4" borderId="22" xfId="6" applyNumberFormat="1" applyFont="1" applyFill="1" applyBorder="1"/>
    <xf numFmtId="44" fontId="39" fillId="0" borderId="0" xfId="0" applyNumberFormat="1" applyFont="1"/>
    <xf numFmtId="0" fontId="40" fillId="0" borderId="0" xfId="0" applyFont="1"/>
    <xf numFmtId="0" fontId="41" fillId="0" borderId="0" xfId="14" applyFont="1" applyAlignment="1">
      <alignment vertical="top"/>
    </xf>
    <xf numFmtId="0" fontId="42" fillId="0" borderId="11" xfId="0" applyFont="1" applyBorder="1" applyAlignment="1">
      <alignment horizontal="center"/>
    </xf>
    <xf numFmtId="176" fontId="42" fillId="0" borderId="11" xfId="0" applyNumberFormat="1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7" xfId="0" applyFont="1" applyBorder="1"/>
    <xf numFmtId="176" fontId="42" fillId="0" borderId="7" xfId="0" applyNumberFormat="1" applyFont="1" applyBorder="1"/>
    <xf numFmtId="0" fontId="42" fillId="0" borderId="9" xfId="0" applyFont="1" applyBorder="1" applyAlignment="1">
      <alignment horizontal="center"/>
    </xf>
    <xf numFmtId="0" fontId="42" fillId="0" borderId="9" xfId="0" applyFont="1" applyBorder="1"/>
    <xf numFmtId="176" fontId="42" fillId="0" borderId="9" xfId="0" applyNumberFormat="1" applyFont="1" applyBorder="1"/>
    <xf numFmtId="0" fontId="42" fillId="0" borderId="11" xfId="0" applyFont="1" applyBorder="1"/>
    <xf numFmtId="176" fontId="42" fillId="0" borderId="11" xfId="0" applyNumberFormat="1" applyFont="1" applyBorder="1"/>
    <xf numFmtId="0" fontId="42" fillId="0" borderId="17" xfId="0" applyFont="1" applyBorder="1" applyAlignment="1">
      <alignment horizontal="center"/>
    </xf>
    <xf numFmtId="0" fontId="40" fillId="0" borderId="7" xfId="0" applyFont="1" applyBorder="1" applyAlignment="1">
      <alignment horizontal="right"/>
    </xf>
    <xf numFmtId="176" fontId="40" fillId="0" borderId="7" xfId="0" applyNumberFormat="1" applyFont="1" applyBorder="1"/>
    <xf numFmtId="176" fontId="0" fillId="0" borderId="0" xfId="0" applyNumberFormat="1"/>
    <xf numFmtId="44" fontId="26" fillId="0" borderId="32" xfId="0" applyNumberFormat="1" applyFont="1" applyBorder="1" applyAlignment="1">
      <alignment vertical="center"/>
    </xf>
    <xf numFmtId="44" fontId="23" fillId="6" borderId="22" xfId="10" applyNumberFormat="1" applyFont="1" applyFill="1" applyBorder="1" applyAlignment="1" applyProtection="1">
      <alignment vertical="center"/>
    </xf>
    <xf numFmtId="44" fontId="23" fillId="0" borderId="31" xfId="10" applyNumberFormat="1" applyFont="1" applyFill="1" applyBorder="1" applyAlignment="1" applyProtection="1">
      <alignment vertical="center"/>
    </xf>
    <xf numFmtId="44" fontId="23" fillId="6" borderId="38" xfId="10" applyNumberFormat="1" applyFont="1" applyFill="1" applyBorder="1" applyAlignment="1" applyProtection="1">
      <alignment vertical="center"/>
    </xf>
    <xf numFmtId="44" fontId="20" fillId="0" borderId="31" xfId="10" applyNumberFormat="1" applyFont="1" applyFill="1" applyBorder="1" applyAlignment="1" applyProtection="1">
      <alignment vertical="center"/>
    </xf>
    <xf numFmtId="44" fontId="20" fillId="0" borderId="31" xfId="6" applyNumberFormat="1" applyFont="1" applyBorder="1" applyAlignment="1">
      <alignment vertical="center"/>
    </xf>
    <xf numFmtId="0" fontId="23" fillId="0" borderId="34" xfId="6" applyFont="1" applyBorder="1" applyAlignment="1">
      <alignment horizontal="left" vertical="center" wrapText="1"/>
    </xf>
    <xf numFmtId="0" fontId="23" fillId="0" borderId="32" xfId="6" applyFont="1" applyBorder="1" applyAlignment="1">
      <alignment horizontal="left" vertical="center" wrapText="1"/>
    </xf>
    <xf numFmtId="0" fontId="23" fillId="0" borderId="38" xfId="6" applyFont="1" applyBorder="1" applyAlignment="1">
      <alignment horizontal="left" vertical="center" wrapText="1"/>
    </xf>
    <xf numFmtId="0" fontId="23" fillId="0" borderId="32" xfId="6" applyFont="1" applyBorder="1" applyAlignment="1">
      <alignment horizontal="center" vertical="center" wrapText="1"/>
    </xf>
    <xf numFmtId="0" fontId="23" fillId="0" borderId="34" xfId="6" applyFont="1" applyBorder="1" applyAlignment="1">
      <alignment horizontal="center" vertical="center" wrapText="1"/>
    </xf>
    <xf numFmtId="0" fontId="23" fillId="0" borderId="38" xfId="6" applyFont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23" fillId="0" borderId="4" xfId="6" applyFont="1" applyBorder="1" applyAlignment="1">
      <alignment horizontal="left" vertical="center" wrapText="1"/>
    </xf>
    <xf numFmtId="0" fontId="23" fillId="0" borderId="41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23" fillId="0" borderId="6" xfId="6" applyFont="1" applyBorder="1" applyAlignment="1">
      <alignment horizontal="center" vertical="center" wrapText="1"/>
    </xf>
    <xf numFmtId="173" fontId="30" fillId="13" borderId="23" xfId="0" applyNumberFormat="1" applyFont="1" applyFill="1" applyBorder="1" applyAlignment="1">
      <alignment horizontal="center" vertical="center"/>
    </xf>
    <xf numFmtId="173" fontId="30" fillId="13" borderId="24" xfId="0" applyNumberFormat="1" applyFont="1" applyFill="1" applyBorder="1" applyAlignment="1">
      <alignment horizontal="center" vertical="center"/>
    </xf>
    <xf numFmtId="173" fontId="30" fillId="13" borderId="39" xfId="0" applyNumberFormat="1" applyFont="1" applyFill="1" applyBorder="1" applyAlignment="1">
      <alignment horizontal="center" vertical="center"/>
    </xf>
    <xf numFmtId="173" fontId="30" fillId="5" borderId="23" xfId="0" applyNumberFormat="1" applyFont="1" applyFill="1" applyBorder="1" applyAlignment="1">
      <alignment horizontal="center" vertical="center"/>
    </xf>
    <xf numFmtId="173" fontId="30" fillId="5" borderId="39" xfId="0" applyNumberFormat="1" applyFont="1" applyFill="1" applyBorder="1" applyAlignment="1">
      <alignment horizontal="center" vertical="center"/>
    </xf>
    <xf numFmtId="0" fontId="23" fillId="0" borderId="27" xfId="6" applyFont="1" applyBorder="1" applyAlignment="1">
      <alignment horizontal="center" wrapText="1"/>
    </xf>
    <xf numFmtId="0" fontId="23" fillId="0" borderId="34" xfId="6" applyFont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0" fontId="26" fillId="10" borderId="34" xfId="0" applyFont="1" applyFill="1" applyBorder="1" applyAlignment="1">
      <alignment horizontal="center" wrapText="1"/>
    </xf>
    <xf numFmtId="0" fontId="23" fillId="0" borderId="4" xfId="6" applyFont="1" applyBorder="1" applyAlignment="1">
      <alignment horizontal="center" wrapText="1"/>
    </xf>
    <xf numFmtId="0" fontId="23" fillId="0" borderId="38" xfId="6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3" fillId="0" borderId="32" xfId="6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</cellXfs>
  <cellStyles count="15">
    <cellStyle name="Comma 6" xfId="7" xr:uid="{383D0A06-B0C5-4999-8094-CC9F0561110B}"/>
    <cellStyle name="Comma 6 2" xfId="10" xr:uid="{BC9E8D5F-11F7-4E29-9D09-242C1C58D713}"/>
    <cellStyle name="Comma 6 3" xfId="13" xr:uid="{784126BE-8703-428B-95BA-044DF1DE06F5}"/>
    <cellStyle name="Comma_5.1.2 Activity Schedule" xfId="9" xr:uid="{216C264D-AF58-4687-9E2C-1EA4CB7D92D1}"/>
    <cellStyle name="Comma_5.1.2 Activity Schedule 2" xfId="11" xr:uid="{55388910-A0A1-470D-BA2A-79F890529978}"/>
    <cellStyle name="Currency" xfId="1" builtinId="4"/>
    <cellStyle name="Normal" xfId="0" builtinId="0"/>
    <cellStyle name="Normal 11" xfId="6" xr:uid="{EFA48C92-831F-496C-BF46-93EC3004DFEF}"/>
    <cellStyle name="Normal 11 2" xfId="5" xr:uid="{04CAE9A8-15F9-48B8-8ADC-B23E6A2EDDC8}"/>
    <cellStyle name="Normal 12 2" xfId="4" xr:uid="{B3003C5E-AE18-4C38-B3AB-D3AD6CFC09FC}"/>
    <cellStyle name="Normal 2" xfId="14" xr:uid="{1634BA9D-84D8-43A8-BCF8-4A103FE48351}"/>
    <cellStyle name="Normal 3 2 2" xfId="3" xr:uid="{1B4A4102-F4B0-4124-9DF9-694E69B3EAB4}"/>
    <cellStyle name="Normal_C1-a" xfId="8" xr:uid="{44831194-B6C3-4423-AE41-6966BB131D66}"/>
    <cellStyle name="Normal_C4" xfId="12" xr:uid="{C832C2D1-80B5-4DEB-8AC8-D5C107E557C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PROJECTS\MERENSKY\ENQ.DOC\DC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-my.sharepoint.com/Documents%20and%20Settings/All%20Users/Documents/Camden/Prices/Unit%206%20TOT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-my.sharepoint.com/Proposals/Tenders/AUT05-335%20-%20Grootvlei%20Turbine%20C&amp;I/COST%20CALC/Changed%20by%20Des%20-%20Final_Price_Schmadl_to_DES_GVL%20047%20Turb%20Mod%20Activity%20Schedule%20and%20Prices_DE_05-07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2004\2028%20-%20CT04%20-%2010%20-34%20St%20Georges%20Mall\E.%20ESTIMATING%20&amp;%20COST%20ADVISE\E.1%20Estimates\34%20St%20Georges%20Mall%20Rev%2015_Revised%2011_12%20floor_external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MuirheKA/Documents/CONSTRUCTION%20SERVICES/PROJECTS%20AND%20CERTIFICATES/2.SBBP_MANOGENG%20SS/COMPENSATION%20EVENTS/2_SBBP%20MANOGENG%20SS%20400KV%20HV%20YARD%20CE%20Register.xlsm" TargetMode="External"/><Relationship Id="rId1" Type="http://schemas.openxmlformats.org/officeDocument/2006/relationships/externalLinkPath" Target="/Users/MuirheKA/Documents/CONSTRUCTION%20SERVICES/PROJECTS%20AND%20CERTIFICATES/2.SBBP_MANOGENG%20SS/COMPENSATION%20EVENTS/2_SBBP%20MANOGENG%20SS%20400KV%20HV%20YARD%20CE%20Register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2004\2028%20-%20CT04%20-%2010%20-34%20St%20Georges%20Mall\E.%20ESTIMATING%20&amp;%20COST%20ADVICE\E.2%20Viabilities\St%20Georges%20Mall%20Rev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2002\1331-CT02-188%20Sunningdale%20Lifestyle%20Centre\4%20POST%20CONTRACT%20ADMIN%20&amp;%20FA\P%2001%20Financial%20Reviews\FR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300-720%20HCS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.%20POST%20CONTRACT\P.2%20Valuations\P.2.2%20DLFL%20Valuation\Valuation%20no.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2005\2632-CT05-38%20Mooirivier%20Mall\E.%20ESTIMATING%20&amp;%20COST%20ADVISE\E.2%20Viabilities\Viability%20No.%208\Viability%20(CJB%20-%20NEDBANK)%20R8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-my.sharepoint.com/DATA/Grootvlei/Tenders/Honeywell/Honeywell%20Excel%20files/2.9%20Schedule%20of%20Forecast%20Rate%20of%20Invoicing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JOBS/KRAAIFON/ESTIMATE/BOOK-4.XLW" TargetMode="External"/><Relationship Id="rId1" Type="http://schemas.openxmlformats.org/officeDocument/2006/relationships/externalLinkPath" Target="/JOBS/KRAAIFON/ESTIMATE/BOOK-4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QS%20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Qm"/>
      <sheetName val="Unit 1"/>
      <sheetName val="Unit 5"/>
      <sheetName val="Common Plant"/>
      <sheetName val="Unit 2"/>
      <sheetName val="Unit 3"/>
      <sheetName val="Unit 4"/>
      <sheetName val="5.1.2 Activities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ctivities"/>
      <sheetName val="Currency &amp; Price Adj cashflow"/>
      <sheetName val="Rates &amp; Prices"/>
      <sheetName val="Currency_&amp;_Price_Adj_cashflow"/>
      <sheetName val="Rates_&amp;_Prices"/>
      <sheetName val="FINREP 7"/>
      <sheetName val="Unit 1"/>
      <sheetName val="Unit 5"/>
      <sheetName val="Unit 6"/>
      <sheetName val="Common Plant"/>
      <sheetName val="Unit 2"/>
      <sheetName val="Unit 3"/>
      <sheetName val="Unit 4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15</v>
          </cell>
        </row>
        <row r="4">
          <cell r="A4" t="str">
            <v>Date:</v>
          </cell>
          <cell r="B4">
            <v>38217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0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4.4228750779803185E-2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10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  <cell r="O64">
            <v>24132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0.11116399251836986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  <cell r="O82">
            <v>7592.1727499999988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  <cell r="P90">
            <v>127040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1.3230177625709818E-2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9.2848873681097219E-2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7.5286521489468738E-2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6.9647408269971317E-2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  <cell r="O328">
            <v>1538.1975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5.0273230042092991E-2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0.17193613586247841</v>
          </cell>
          <cell r="K409">
            <v>3070000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17447.761194029852</v>
          </cell>
          <cell r="I412" t="str">
            <v>/kitchen</v>
          </cell>
          <cell r="J412" t="str">
            <v>m</v>
          </cell>
          <cell r="K412">
            <v>334</v>
          </cell>
          <cell r="L412">
            <v>3500</v>
          </cell>
          <cell r="M412">
            <v>1169000</v>
          </cell>
        </row>
        <row r="413">
          <cell r="A413" t="str">
            <v>14.4</v>
          </cell>
          <cell r="C413" t="str">
            <v>E.O. for granite tops</v>
          </cell>
          <cell r="H413">
            <v>4985.0746268656712</v>
          </cell>
          <cell r="I413" t="str">
            <v>/kitchen</v>
          </cell>
          <cell r="J413" t="str">
            <v>m</v>
          </cell>
          <cell r="K413">
            <v>334</v>
          </cell>
          <cell r="L413">
            <v>1000</v>
          </cell>
          <cell r="M413">
            <v>334000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69</v>
          </cell>
          <cell r="L414">
            <v>7500</v>
          </cell>
          <cell r="M414">
            <v>517500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9.8139130161087357E-2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0.13996273522277519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1.2702552109110336E-2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7.6165467976838687E-3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1.6521550514472683E-2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1.682957942236963E-2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331189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3070000</v>
          </cell>
          <cell r="M493">
            <v>122800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413986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3070000</v>
          </cell>
          <cell r="M502">
            <v>153500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3.787909887767147E-2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1">
          <cell r="A541" t="str">
            <v>24.1.1</v>
          </cell>
          <cell r="C541" t="str">
            <v>Building up of openings</v>
          </cell>
          <cell r="J541" t="str">
            <v>m²</v>
          </cell>
          <cell r="K541">
            <v>0</v>
          </cell>
          <cell r="L541">
            <v>600</v>
          </cell>
          <cell r="M541">
            <v>0</v>
          </cell>
          <cell r="O541">
            <v>12600</v>
          </cell>
        </row>
        <row r="544">
          <cell r="A544">
            <v>24.2</v>
          </cell>
          <cell r="C544" t="str">
            <v>Break-up and remove slabs to create double volume for voids &amp; stairs</v>
          </cell>
          <cell r="J544" t="str">
            <v>m²</v>
          </cell>
          <cell r="K544">
            <v>82.830000000000013</v>
          </cell>
          <cell r="L544">
            <v>300</v>
          </cell>
          <cell r="M544">
            <v>24849</v>
          </cell>
        </row>
        <row r="546">
          <cell r="A546">
            <v>24.3</v>
          </cell>
          <cell r="C546" t="str">
            <v>Upgrading of fins</v>
          </cell>
          <cell r="J546" t="str">
            <v>m²</v>
          </cell>
          <cell r="K546">
            <v>1008</v>
          </cell>
          <cell r="L546">
            <v>50</v>
          </cell>
          <cell r="M546">
            <v>50400</v>
          </cell>
        </row>
        <row r="548">
          <cell r="A548">
            <v>24.4</v>
          </cell>
          <cell r="C548" t="str">
            <v>Upgrading of main foyer</v>
          </cell>
          <cell r="J548" t="str">
            <v>m²</v>
          </cell>
          <cell r="K548">
            <v>100</v>
          </cell>
          <cell r="L548">
            <v>300</v>
          </cell>
          <cell r="M548">
            <v>30000</v>
          </cell>
        </row>
        <row r="550">
          <cell r="O550">
            <v>45862.37025</v>
          </cell>
          <cell r="P550">
            <v>127040</v>
          </cell>
        </row>
        <row r="552">
          <cell r="P552">
            <v>81177.629749999993</v>
          </cell>
        </row>
        <row r="553">
          <cell r="A553" t="str">
            <v>SUMMARY</v>
          </cell>
        </row>
        <row r="555">
          <cell r="A555" t="str">
            <v>A</v>
          </cell>
          <cell r="C555" t="str">
            <v>PRELIMINARIES</v>
          </cell>
          <cell r="H555">
            <v>0</v>
          </cell>
          <cell r="I555">
            <v>0</v>
          </cell>
          <cell r="M555">
            <v>0</v>
          </cell>
        </row>
        <row r="557">
          <cell r="A557" t="str">
            <v>B</v>
          </cell>
          <cell r="C557" t="str">
            <v>SUB-STRUCTURE</v>
          </cell>
          <cell r="H557">
            <v>0</v>
          </cell>
          <cell r="I557">
            <v>0</v>
          </cell>
          <cell r="M557">
            <v>0</v>
          </cell>
        </row>
        <row r="558">
          <cell r="A558" t="str">
            <v>2.</v>
          </cell>
          <cell r="C558" t="str">
            <v>Piling</v>
          </cell>
          <cell r="H558">
            <v>0</v>
          </cell>
          <cell r="I558">
            <v>0</v>
          </cell>
          <cell r="K558">
            <v>0</v>
          </cell>
        </row>
        <row r="559">
          <cell r="A559" t="str">
            <v>3.</v>
          </cell>
          <cell r="C559" t="str">
            <v>Foundations</v>
          </cell>
          <cell r="H559">
            <v>0</v>
          </cell>
          <cell r="I559">
            <v>0</v>
          </cell>
          <cell r="K559">
            <v>0</v>
          </cell>
        </row>
        <row r="560">
          <cell r="A560" t="str">
            <v>4.</v>
          </cell>
          <cell r="C560" t="str">
            <v>Basement</v>
          </cell>
          <cell r="H560">
            <v>0</v>
          </cell>
          <cell r="I560">
            <v>0</v>
          </cell>
          <cell r="K560">
            <v>0</v>
          </cell>
        </row>
        <row r="562">
          <cell r="A562" t="str">
            <v>C</v>
          </cell>
          <cell r="C562" t="str">
            <v>SUPERSTRUCTURE</v>
          </cell>
          <cell r="H562">
            <v>0.2614717946049801</v>
          </cell>
          <cell r="I562">
            <v>817.4927333216599</v>
          </cell>
          <cell r="M562">
            <v>4668701</v>
          </cell>
        </row>
        <row r="563">
          <cell r="A563" t="str">
            <v>5.</v>
          </cell>
          <cell r="C563" t="str">
            <v>Ground floor construction</v>
          </cell>
          <cell r="H563">
            <v>0</v>
          </cell>
          <cell r="I563">
            <v>0</v>
          </cell>
          <cell r="K563">
            <v>0</v>
          </cell>
        </row>
        <row r="564">
          <cell r="A564" t="str">
            <v>6.</v>
          </cell>
          <cell r="C564" t="str">
            <v>Structural Frame</v>
          </cell>
          <cell r="H564">
            <v>4.4228750779803185E-2</v>
          </cell>
          <cell r="I564">
            <v>138.28138679740852</v>
          </cell>
          <cell r="K564">
            <v>789725</v>
          </cell>
        </row>
        <row r="565">
          <cell r="A565" t="str">
            <v>7.</v>
          </cell>
          <cell r="C565" t="str">
            <v>External Envelope</v>
          </cell>
          <cell r="H565">
            <v>0.11116399251836986</v>
          </cell>
          <cell r="I565">
            <v>347.55471896340396</v>
          </cell>
          <cell r="K565">
            <v>1984885</v>
          </cell>
        </row>
        <row r="566">
          <cell r="A566" t="str">
            <v>8.</v>
          </cell>
          <cell r="C566" t="str">
            <v>Roofs</v>
          </cell>
          <cell r="H566">
            <v>1.3230177625709818E-2</v>
          </cell>
          <cell r="I566">
            <v>41.364209420416742</v>
          </cell>
          <cell r="K566">
            <v>236231</v>
          </cell>
        </row>
        <row r="567">
          <cell r="A567" t="str">
            <v>9.</v>
          </cell>
          <cell r="C567" t="str">
            <v>Upper Floors (Load bearing structures only)</v>
          </cell>
          <cell r="H567">
            <v>0</v>
          </cell>
          <cell r="I567">
            <v>0</v>
          </cell>
          <cell r="K567">
            <v>0</v>
          </cell>
        </row>
        <row r="568">
          <cell r="A568" t="str">
            <v>10.</v>
          </cell>
          <cell r="C568" t="str">
            <v>Internal divisions</v>
          </cell>
          <cell r="H568">
            <v>9.2848873681097219E-2</v>
          </cell>
          <cell r="I568">
            <v>290.29241814043075</v>
          </cell>
          <cell r="K568">
            <v>1657860</v>
          </cell>
        </row>
        <row r="570">
          <cell r="A570" t="str">
            <v>D</v>
          </cell>
          <cell r="C570" t="str">
            <v>INTERNAL FINISHES</v>
          </cell>
          <cell r="H570">
            <v>0.19520715980153305</v>
          </cell>
          <cell r="I570">
            <v>610.31605673262129</v>
          </cell>
          <cell r="M570">
            <v>3485515</v>
          </cell>
        </row>
        <row r="571">
          <cell r="A571" t="str">
            <v>11.</v>
          </cell>
          <cell r="C571" t="str">
            <v>Floor finishes</v>
          </cell>
          <cell r="H571">
            <v>7.5286521489468738E-2</v>
          </cell>
          <cell r="I571">
            <v>235.38364559621783</v>
          </cell>
          <cell r="K571">
            <v>1344276</v>
          </cell>
        </row>
        <row r="572">
          <cell r="A572" t="str">
            <v>12.</v>
          </cell>
          <cell r="C572" t="str">
            <v>Internal wall finishes</v>
          </cell>
          <cell r="H572">
            <v>6.9647408269971317E-2</v>
          </cell>
          <cell r="I572">
            <v>217.75293293643844</v>
          </cell>
          <cell r="K572">
            <v>1243587</v>
          </cell>
        </row>
        <row r="573">
          <cell r="A573" t="str">
            <v>13.</v>
          </cell>
          <cell r="C573" t="str">
            <v>Ceilings</v>
          </cell>
          <cell r="H573">
            <v>5.0273230042092991E-2</v>
          </cell>
          <cell r="I573">
            <v>157.17947819996499</v>
          </cell>
          <cell r="K573">
            <v>897652</v>
          </cell>
        </row>
        <row r="575">
          <cell r="A575" t="str">
            <v>E</v>
          </cell>
          <cell r="C575" t="str">
            <v>FITTINGS</v>
          </cell>
          <cell r="H575">
            <v>0.17193613586247841</v>
          </cell>
          <cell r="I575">
            <v>537.55909648047623</v>
          </cell>
          <cell r="M575">
            <v>3070000</v>
          </cell>
        </row>
        <row r="576">
          <cell r="A576" t="str">
            <v>14.</v>
          </cell>
          <cell r="C576" t="str">
            <v>Fittings</v>
          </cell>
          <cell r="K576">
            <v>3070000</v>
          </cell>
        </row>
        <row r="578">
          <cell r="A578" t="str">
            <v>F</v>
          </cell>
          <cell r="C578" t="str">
            <v>SERVICES</v>
          </cell>
          <cell r="H578">
            <v>0.33350581085333697</v>
          </cell>
          <cell r="I578">
            <v>1042.7074067588865</v>
          </cell>
          <cell r="M578">
            <v>5954902</v>
          </cell>
        </row>
        <row r="579">
          <cell r="A579" t="str">
            <v>15.</v>
          </cell>
          <cell r="C579" t="str">
            <v>Electrical Installation</v>
          </cell>
          <cell r="H579">
            <v>9.8139130161087357E-2</v>
          </cell>
          <cell r="I579">
            <v>306.83242864647173</v>
          </cell>
          <cell r="K579">
            <v>1752320</v>
          </cell>
        </row>
        <row r="580">
          <cell r="A580" t="str">
            <v>16.</v>
          </cell>
          <cell r="C580" t="str">
            <v>Plumbing Installation</v>
          </cell>
          <cell r="H580">
            <v>0.13996273522277519</v>
          </cell>
          <cell r="I580">
            <v>437.59411661705479</v>
          </cell>
          <cell r="K580">
            <v>2499100</v>
          </cell>
        </row>
        <row r="581">
          <cell r="A581" t="str">
            <v>17.</v>
          </cell>
          <cell r="C581" t="str">
            <v>Fire Protection</v>
          </cell>
          <cell r="H581">
            <v>1.2702552109110336E-2</v>
          </cell>
          <cell r="I581">
            <v>39.714585886884961</v>
          </cell>
          <cell r="K581">
            <v>226810</v>
          </cell>
        </row>
        <row r="582">
          <cell r="A582" t="str">
            <v>18.</v>
          </cell>
          <cell r="C582" t="str">
            <v>Lifts &amp; escalators</v>
          </cell>
          <cell r="H582">
            <v>7.6165467976838687E-3</v>
          </cell>
          <cell r="I582">
            <v>23.813167571353528</v>
          </cell>
          <cell r="K582">
            <v>135997</v>
          </cell>
        </row>
        <row r="583">
          <cell r="A583" t="str">
            <v>19.</v>
          </cell>
          <cell r="C583" t="str">
            <v>Air-conditioning &amp; Ventilation</v>
          </cell>
          <cell r="H583">
            <v>1.6521550514472683E-2</v>
          </cell>
          <cell r="I583">
            <v>51.654701453335669</v>
          </cell>
          <cell r="K583">
            <v>295000</v>
          </cell>
        </row>
        <row r="584">
          <cell r="A584" t="str">
            <v>20.</v>
          </cell>
          <cell r="C584" t="str">
            <v>Special services</v>
          </cell>
          <cell r="H584">
            <v>1.682957942236963E-2</v>
          </cell>
          <cell r="I584">
            <v>52.617755209245317</v>
          </cell>
          <cell r="K584">
            <v>300500</v>
          </cell>
        </row>
        <row r="585">
          <cell r="C585" t="str">
            <v>Profit &amp; Attendance</v>
          </cell>
          <cell r="H585">
            <v>1.8548324723178619E-2</v>
          </cell>
          <cell r="I585">
            <v>57.991420066538261</v>
          </cell>
          <cell r="K585">
            <v>331189</v>
          </cell>
        </row>
        <row r="586">
          <cell r="C586" t="str">
            <v>Builder's Work</v>
          </cell>
          <cell r="H586">
            <v>2.318539190265928E-2</v>
          </cell>
          <cell r="I586">
            <v>72.489231308002104</v>
          </cell>
          <cell r="K586">
            <v>413986</v>
          </cell>
        </row>
        <row r="588">
          <cell r="A588" t="str">
            <v>G</v>
          </cell>
          <cell r="C588" t="str">
            <v>EXTERNAL WORKS</v>
          </cell>
          <cell r="H588">
            <v>0</v>
          </cell>
          <cell r="I588">
            <v>0</v>
          </cell>
          <cell r="M588">
            <v>0</v>
          </cell>
        </row>
        <row r="589">
          <cell r="A589" t="str">
            <v>21.</v>
          </cell>
          <cell r="C589" t="str">
            <v>Soil drainage</v>
          </cell>
          <cell r="H589">
            <v>0</v>
          </cell>
          <cell r="I589">
            <v>0</v>
          </cell>
          <cell r="K589">
            <v>0</v>
          </cell>
        </row>
        <row r="590">
          <cell r="A590" t="str">
            <v>22.</v>
          </cell>
          <cell r="C590" t="str">
            <v>Stormwater drainage</v>
          </cell>
          <cell r="H590">
            <v>0</v>
          </cell>
          <cell r="I590">
            <v>0</v>
          </cell>
          <cell r="K590">
            <v>0</v>
          </cell>
        </row>
        <row r="591">
          <cell r="A591" t="str">
            <v>23.</v>
          </cell>
          <cell r="C591" t="str">
            <v>External Works</v>
          </cell>
          <cell r="H591">
            <v>0</v>
          </cell>
          <cell r="I591">
            <v>0</v>
          </cell>
          <cell r="K591">
            <v>0</v>
          </cell>
        </row>
        <row r="593">
          <cell r="A593" t="str">
            <v>H</v>
          </cell>
          <cell r="C593" t="str">
            <v>ALTERATIONS</v>
          </cell>
          <cell r="H593">
            <v>3.787909887767147E-2</v>
          </cell>
          <cell r="I593">
            <v>118.42917177376992</v>
          </cell>
          <cell r="M593">
            <v>676349</v>
          </cell>
        </row>
        <row r="594">
          <cell r="A594" t="str">
            <v>24.</v>
          </cell>
          <cell r="C594" t="str">
            <v>Alterations</v>
          </cell>
          <cell r="K594">
            <v>676349</v>
          </cell>
        </row>
        <row r="596">
          <cell r="C596" t="str">
            <v>SUB-TOTAL</v>
          </cell>
          <cell r="H596">
            <v>1</v>
          </cell>
          <cell r="I596">
            <v>3126.5044650674135</v>
          </cell>
          <cell r="M596">
            <v>17855467</v>
          </cell>
        </row>
        <row r="598">
          <cell r="A598" t="str">
            <v>H</v>
          </cell>
          <cell r="C598" t="str">
            <v>CONTINGENCIES</v>
          </cell>
          <cell r="I598">
            <v>156.32522325337069</v>
          </cell>
          <cell r="K598">
            <v>0.05</v>
          </cell>
          <cell r="M598">
            <v>892773.35000000009</v>
          </cell>
        </row>
        <row r="599">
          <cell r="C599" t="str">
            <v>ESTIMATED CURRENT CONSTRUCTION COST</v>
          </cell>
          <cell r="I599">
            <v>3282.8296883207845</v>
          </cell>
          <cell r="M599">
            <v>18748240.350000001</v>
          </cell>
        </row>
        <row r="601">
          <cell r="A601" t="str">
            <v>J</v>
          </cell>
          <cell r="C601" t="str">
            <v>ESCALATION</v>
          </cell>
        </row>
        <row r="602">
          <cell r="C602" t="str">
            <v xml:space="preserve">   Design Start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I602">
            <v>0</v>
          </cell>
          <cell r="K602">
            <v>0</v>
          </cell>
        </row>
        <row r="603">
          <cell r="C603" t="str">
            <v xml:space="preserve">   Pre-contract</v>
          </cell>
          <cell r="D603">
            <v>7.0000000000000007E-2</v>
          </cell>
          <cell r="E603" t="str">
            <v>x</v>
          </cell>
          <cell r="F603">
            <v>0</v>
          </cell>
          <cell r="G603" t="str">
            <v>months</v>
          </cell>
          <cell r="I603">
            <v>0</v>
          </cell>
          <cell r="K603">
            <v>0</v>
          </cell>
        </row>
        <row r="604">
          <cell r="C604" t="str">
            <v xml:space="preserve">   Contract</v>
          </cell>
          <cell r="D604">
            <v>7.0000000000000007E-2</v>
          </cell>
          <cell r="E604" t="str">
            <v>x</v>
          </cell>
          <cell r="F604">
            <v>0</v>
          </cell>
          <cell r="G604" t="str">
            <v>months</v>
          </cell>
          <cell r="H604">
            <v>0.6</v>
          </cell>
          <cell r="I604">
            <v>0</v>
          </cell>
          <cell r="K604">
            <v>0</v>
          </cell>
          <cell r="M604">
            <v>0</v>
          </cell>
        </row>
        <row r="605">
          <cell r="C605" t="str">
            <v>ESTIMATED FINAL CONSTRUCTION COST</v>
          </cell>
          <cell r="I605">
            <v>3282.8296883207845</v>
          </cell>
          <cell r="M605">
            <v>18748240.350000001</v>
          </cell>
        </row>
        <row r="607">
          <cell r="A607" t="str">
            <v>K</v>
          </cell>
          <cell r="C607" t="str">
            <v>PROFESSIONAL FEES</v>
          </cell>
          <cell r="I607">
            <v>350.20136578532657</v>
          </cell>
          <cell r="M607">
            <v>2000000</v>
          </cell>
        </row>
        <row r="608">
          <cell r="C608" t="str">
            <v>Professional fees @ tariff</v>
          </cell>
          <cell r="H608">
            <v>0</v>
          </cell>
          <cell r="I608">
            <v>0</v>
          </cell>
          <cell r="K608">
            <v>0</v>
          </cell>
        </row>
        <row r="609">
          <cell r="C609" t="str">
            <v>Add for alteration work on above</v>
          </cell>
          <cell r="H609">
            <v>0</v>
          </cell>
          <cell r="I609">
            <v>0</v>
          </cell>
          <cell r="K609">
            <v>0</v>
          </cell>
        </row>
        <row r="610">
          <cell r="C610" t="str">
            <v>Disbursements</v>
          </cell>
          <cell r="H610">
            <v>0</v>
          </cell>
          <cell r="I610">
            <v>0</v>
          </cell>
          <cell r="K610">
            <v>0</v>
          </cell>
        </row>
        <row r="613">
          <cell r="A613" t="str">
            <v>L</v>
          </cell>
          <cell r="C613" t="str">
            <v>ESTIMATED FINAL CONSTRUCTION COST INCL. PROF. FEES &amp; TAXES</v>
          </cell>
          <cell r="K613">
            <v>5711</v>
          </cell>
          <cell r="L613">
            <v>3633.0310541061112</v>
          </cell>
          <cell r="M613">
            <v>20748240.350000001</v>
          </cell>
        </row>
        <row r="617">
          <cell r="M617">
            <v>18033774</v>
          </cell>
        </row>
        <row r="618">
          <cell r="M618">
            <v>2714466.3500000015</v>
          </cell>
        </row>
        <row r="620">
          <cell r="M620">
            <v>0.13082875001493807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 DATA"/>
      <sheetName val="EARLY WARNING REG"/>
      <sheetName val="BREAKDOWN"/>
      <sheetName val="QUOTEFORM"/>
      <sheetName val="CE001"/>
      <sheetName val="CE002"/>
      <sheetName val="QUOTEDATA"/>
      <sheetName val="Sundry"/>
      <sheetName val="QRateForms"/>
      <sheetName val="Resources"/>
      <sheetName val="LAB TEAMS"/>
      <sheetName val="SITE STAFF"/>
      <sheetName val="CE DATA (2)"/>
      <sheetName val="QUOTEFORM2"/>
      <sheetName val="PROJECT_DATA"/>
      <sheetName val="QTE_TABLE"/>
    </sheetNames>
    <sheetDataSet>
      <sheetData sheetId="0" refreshError="1"/>
      <sheetData sheetId="1" refreshError="1"/>
      <sheetData sheetId="2" refreshError="1"/>
      <sheetData sheetId="3">
        <row r="19">
          <cell r="E19">
            <v>0.35</v>
          </cell>
        </row>
      </sheetData>
      <sheetData sheetId="4"/>
      <sheetData sheetId="5"/>
      <sheetData sheetId="6" refreshError="1"/>
      <sheetData sheetId="7">
        <row r="2">
          <cell r="C2" t="str">
            <v>A</v>
          </cell>
          <cell r="D2" t="str">
            <v>Sub Contractor:</v>
          </cell>
          <cell r="E2" t="str">
            <v>A</v>
          </cell>
          <cell r="F2" t="str">
            <v xml:space="preserve">Add Labour </v>
          </cell>
          <cell r="I2" t="str">
            <v>Accepted</v>
          </cell>
        </row>
        <row r="3">
          <cell r="C3" t="str">
            <v>B</v>
          </cell>
          <cell r="D3" t="str">
            <v>People:</v>
          </cell>
          <cell r="E3" t="str">
            <v>B</v>
          </cell>
          <cell r="F3" t="str">
            <v>Add Material</v>
          </cell>
          <cell r="I3" t="str">
            <v>Awaiting Assessment</v>
          </cell>
        </row>
        <row r="4">
          <cell r="C4" t="str">
            <v>J</v>
          </cell>
          <cell r="D4" t="str">
            <v>Supervision:</v>
          </cell>
          <cell r="E4" t="str">
            <v>C</v>
          </cell>
          <cell r="F4" t="str">
            <v>Add Plant</v>
          </cell>
          <cell r="I4" t="str">
            <v>Cancelled</v>
          </cell>
        </row>
        <row r="5">
          <cell r="C5" t="str">
            <v>C</v>
          </cell>
          <cell r="D5" t="str">
            <v>Material:</v>
          </cell>
          <cell r="E5" t="str">
            <v>D</v>
          </cell>
          <cell r="F5" t="str">
            <v>Print Breakdown to PDF</v>
          </cell>
          <cell r="I5" t="str">
            <v>CE Work In Progress</v>
          </cell>
        </row>
        <row r="6">
          <cell r="C6" t="str">
            <v>D</v>
          </cell>
          <cell r="D6" t="str">
            <v>Equipment:</v>
          </cell>
          <cell r="E6" t="str">
            <v>E</v>
          </cell>
          <cell r="F6" t="str">
            <v>Print Quote To PDf</v>
          </cell>
          <cell r="I6" t="str">
            <v>Dispute</v>
          </cell>
        </row>
        <row r="7">
          <cell r="C7" t="str">
            <v>E</v>
          </cell>
          <cell r="D7" t="str">
            <v>WOF</v>
          </cell>
          <cell r="E7" t="str">
            <v>F</v>
          </cell>
          <cell r="F7" t="str">
            <v>Update Register</v>
          </cell>
          <cell r="I7" t="str">
            <v>Early Warning</v>
          </cell>
        </row>
        <row r="8">
          <cell r="C8" t="str">
            <v>F</v>
          </cell>
          <cell r="D8" t="str">
            <v>Manufacture and Fabrication</v>
          </cell>
          <cell r="I8" t="str">
            <v>Rejected</v>
          </cell>
        </row>
        <row r="9">
          <cell r="C9" t="str">
            <v>G</v>
          </cell>
          <cell r="D9" t="str">
            <v>Design</v>
          </cell>
          <cell r="I9" t="str">
            <v>Re-Measure</v>
          </cell>
        </row>
        <row r="10">
          <cell r="C10" t="str">
            <v>H</v>
          </cell>
          <cell r="D10" t="str">
            <v>Charges</v>
          </cell>
          <cell r="I10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10</v>
          </cell>
        </row>
        <row r="4">
          <cell r="A4" t="str">
            <v>Date:</v>
          </cell>
          <cell r="B4">
            <v>38117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2355019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4.0240444458123033E-2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11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0.1011398329776334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1.2037152723779622E-2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8.4476271169513256E-2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6.8497595636946781E-2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6.3366986738857004E-2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4.5739865711131165E-2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0.12906903771873202</v>
          </cell>
          <cell r="K409">
            <v>2533000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11388.059701492537</v>
          </cell>
          <cell r="I412" t="str">
            <v>/kitchen</v>
          </cell>
          <cell r="J412" t="str">
            <v>m</v>
          </cell>
          <cell r="K412">
            <v>218</v>
          </cell>
          <cell r="L412">
            <v>3500</v>
          </cell>
          <cell r="M412">
            <v>763000</v>
          </cell>
        </row>
        <row r="413">
          <cell r="A413" t="str">
            <v>14.4</v>
          </cell>
          <cell r="C413" t="str">
            <v>E.O. for granite tops</v>
          </cell>
          <cell r="H413">
            <v>3253.7313432835822</v>
          </cell>
          <cell r="I413" t="str">
            <v>/kitchen</v>
          </cell>
          <cell r="J413" t="str">
            <v>m</v>
          </cell>
          <cell r="K413">
            <v>218</v>
          </cell>
          <cell r="L413">
            <v>1000</v>
          </cell>
          <cell r="M413">
            <v>218000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67</v>
          </cell>
          <cell r="L414">
            <v>7500</v>
          </cell>
          <cell r="M414">
            <v>502500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8.9289481316734504E-2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0.12734166291467949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1.1557105584281725E-2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6.9297283547707852E-3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1.50317276458847E-2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1.5311980195214753E-2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309709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2533000</v>
          </cell>
          <cell r="M493">
            <v>101320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387136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2533000</v>
          </cell>
          <cell r="M502">
            <v>126650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3.4463369361242273E-2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2">
          <cell r="A542">
            <v>24.2</v>
          </cell>
          <cell r="C542" t="str">
            <v>Break-up and remove slabs to create double volume for voids &amp; stairs</v>
          </cell>
          <cell r="J542" t="str">
            <v>m²</v>
          </cell>
          <cell r="K542">
            <v>82.830000000000013</v>
          </cell>
          <cell r="L542">
            <v>300</v>
          </cell>
          <cell r="M542">
            <v>24849</v>
          </cell>
        </row>
        <row r="544">
          <cell r="A544">
            <v>24.3</v>
          </cell>
          <cell r="C544" t="str">
            <v>Upgrading of fins</v>
          </cell>
          <cell r="J544" t="str">
            <v>m²</v>
          </cell>
          <cell r="K544">
            <v>1008</v>
          </cell>
          <cell r="L544">
            <v>50</v>
          </cell>
          <cell r="M544">
            <v>50400</v>
          </cell>
        </row>
        <row r="546">
          <cell r="A546">
            <v>24.4</v>
          </cell>
          <cell r="C546" t="str">
            <v>Upgrading of main foyer</v>
          </cell>
          <cell r="J546" t="str">
            <v>m²</v>
          </cell>
          <cell r="K546">
            <v>100</v>
          </cell>
          <cell r="L546">
            <v>300</v>
          </cell>
          <cell r="M546">
            <v>30000</v>
          </cell>
        </row>
        <row r="551">
          <cell r="A551" t="str">
            <v>SUMMARY</v>
          </cell>
        </row>
        <row r="553">
          <cell r="A553" t="str">
            <v>A</v>
          </cell>
          <cell r="C553" t="str">
            <v>PRELIMINARIES</v>
          </cell>
          <cell r="H553">
            <v>0.1200000142674025</v>
          </cell>
          <cell r="I553">
            <v>412.365435125197</v>
          </cell>
          <cell r="M553">
            <v>2355019</v>
          </cell>
        </row>
        <row r="555">
          <cell r="A555" t="str">
            <v>B</v>
          </cell>
          <cell r="C555" t="str">
            <v>SUB-STRUCTURE</v>
          </cell>
          <cell r="H555">
            <v>0</v>
          </cell>
          <cell r="I555">
            <v>0</v>
          </cell>
          <cell r="M555">
            <v>0</v>
          </cell>
        </row>
        <row r="556">
          <cell r="A556" t="str">
            <v>2.</v>
          </cell>
          <cell r="C556" t="str">
            <v>Piling</v>
          </cell>
          <cell r="H556">
            <v>0</v>
          </cell>
          <cell r="I556">
            <v>0</v>
          </cell>
          <cell r="K556">
            <v>0</v>
          </cell>
        </row>
        <row r="557">
          <cell r="A557" t="str">
            <v>3.</v>
          </cell>
          <cell r="C557" t="str">
            <v>Foundations</v>
          </cell>
          <cell r="H557">
            <v>0</v>
          </cell>
          <cell r="I557">
            <v>0</v>
          </cell>
          <cell r="K557">
            <v>0</v>
          </cell>
        </row>
        <row r="558">
          <cell r="A558" t="str">
            <v>4.</v>
          </cell>
          <cell r="C558" t="str">
            <v>Basement</v>
          </cell>
          <cell r="H558">
            <v>0</v>
          </cell>
          <cell r="I558">
            <v>0</v>
          </cell>
          <cell r="K558">
            <v>0</v>
          </cell>
        </row>
        <row r="560">
          <cell r="A560" t="str">
            <v>C</v>
          </cell>
          <cell r="C560" t="str">
            <v>SUPERSTRUCTURE</v>
          </cell>
          <cell r="H560">
            <v>0.2378937013290493</v>
          </cell>
          <cell r="I560">
            <v>817.4927333216599</v>
          </cell>
          <cell r="M560">
            <v>4668701</v>
          </cell>
        </row>
        <row r="561">
          <cell r="A561" t="str">
            <v>5.</v>
          </cell>
          <cell r="C561" t="str">
            <v>Ground floor construction</v>
          </cell>
          <cell r="H561">
            <v>0</v>
          </cell>
          <cell r="I561">
            <v>0</v>
          </cell>
          <cell r="K561">
            <v>0</v>
          </cell>
        </row>
        <row r="562">
          <cell r="A562" t="str">
            <v>6.</v>
          </cell>
          <cell r="C562" t="str">
            <v>Structural Frame</v>
          </cell>
          <cell r="H562">
            <v>4.0240444458123033E-2</v>
          </cell>
          <cell r="I562">
            <v>138.28138679740852</v>
          </cell>
          <cell r="K562">
            <v>789725</v>
          </cell>
        </row>
        <row r="563">
          <cell r="A563" t="str">
            <v>7.</v>
          </cell>
          <cell r="C563" t="str">
            <v>External Envelope</v>
          </cell>
          <cell r="H563">
            <v>0.1011398329776334</v>
          </cell>
          <cell r="I563">
            <v>347.55471896340396</v>
          </cell>
          <cell r="K563">
            <v>1984885</v>
          </cell>
        </row>
        <row r="564">
          <cell r="A564" t="str">
            <v>8.</v>
          </cell>
          <cell r="C564" t="str">
            <v>Roofs</v>
          </cell>
          <cell r="H564">
            <v>1.2037152723779622E-2</v>
          </cell>
          <cell r="I564">
            <v>41.364209420416742</v>
          </cell>
          <cell r="K564">
            <v>236231</v>
          </cell>
        </row>
        <row r="565">
          <cell r="A565" t="str">
            <v>9.</v>
          </cell>
          <cell r="C565" t="str">
            <v>Upper Floors (Load bearing structures only)</v>
          </cell>
          <cell r="H565">
            <v>0</v>
          </cell>
          <cell r="I565">
            <v>0</v>
          </cell>
          <cell r="K565">
            <v>0</v>
          </cell>
        </row>
        <row r="566">
          <cell r="A566" t="str">
            <v>10.</v>
          </cell>
          <cell r="C566" t="str">
            <v>Internal divisions</v>
          </cell>
          <cell r="H566">
            <v>8.4476271169513256E-2</v>
          </cell>
          <cell r="I566">
            <v>290.29241814043075</v>
          </cell>
          <cell r="K566">
            <v>1657860</v>
          </cell>
        </row>
        <row r="568">
          <cell r="A568" t="str">
            <v>D</v>
          </cell>
          <cell r="C568" t="str">
            <v>INTERNAL FINISHES</v>
          </cell>
          <cell r="H568">
            <v>0.17760444808693496</v>
          </cell>
          <cell r="I568">
            <v>610.31605673262129</v>
          </cell>
          <cell r="M568">
            <v>3485515</v>
          </cell>
        </row>
        <row r="569">
          <cell r="A569" t="str">
            <v>11.</v>
          </cell>
          <cell r="C569" t="str">
            <v>Floor finishes</v>
          </cell>
          <cell r="H569">
            <v>6.8497595636946781E-2</v>
          </cell>
          <cell r="I569">
            <v>235.38364559621783</v>
          </cell>
          <cell r="K569">
            <v>1344276</v>
          </cell>
        </row>
        <row r="570">
          <cell r="A570" t="str">
            <v>12.</v>
          </cell>
          <cell r="C570" t="str">
            <v>Internal wall finishes</v>
          </cell>
          <cell r="H570">
            <v>6.3366986738857004E-2</v>
          </cell>
          <cell r="I570">
            <v>217.75293293643844</v>
          </cell>
          <cell r="K570">
            <v>1243587</v>
          </cell>
        </row>
        <row r="571">
          <cell r="A571" t="str">
            <v>13.</v>
          </cell>
          <cell r="C571" t="str">
            <v>Ceilings</v>
          </cell>
          <cell r="H571">
            <v>4.5739865711131165E-2</v>
          </cell>
          <cell r="I571">
            <v>157.17947819996499</v>
          </cell>
          <cell r="K571">
            <v>897652</v>
          </cell>
        </row>
        <row r="573">
          <cell r="A573" t="str">
            <v>E</v>
          </cell>
          <cell r="C573" t="str">
            <v>FITTINGS</v>
          </cell>
          <cell r="H573">
            <v>0.12906903771873202</v>
          </cell>
          <cell r="I573">
            <v>443.5300297671161</v>
          </cell>
          <cell r="M573">
            <v>2533000</v>
          </cell>
        </row>
        <row r="574">
          <cell r="A574" t="str">
            <v>14.</v>
          </cell>
          <cell r="C574" t="str">
            <v>Fittings</v>
          </cell>
          <cell r="K574">
            <v>2533000</v>
          </cell>
        </row>
        <row r="576">
          <cell r="A576" t="str">
            <v>F</v>
          </cell>
          <cell r="C576" t="str">
            <v>SERVICES</v>
          </cell>
          <cell r="H576">
            <v>0.30096942923663894</v>
          </cell>
          <cell r="I576">
            <v>1034.2447907546839</v>
          </cell>
          <cell r="M576">
            <v>5906572</v>
          </cell>
        </row>
        <row r="577">
          <cell r="A577" t="str">
            <v>15.</v>
          </cell>
          <cell r="C577" t="str">
            <v>Electrical Installation</v>
          </cell>
          <cell r="H577">
            <v>8.9289481316734504E-2</v>
          </cell>
          <cell r="I577">
            <v>306.83242864647173</v>
          </cell>
          <cell r="K577">
            <v>1752320</v>
          </cell>
        </row>
        <row r="578">
          <cell r="A578" t="str">
            <v>16.</v>
          </cell>
          <cell r="C578" t="str">
            <v>Plumbing Installation</v>
          </cell>
          <cell r="H578">
            <v>0.12734166291467949</v>
          </cell>
          <cell r="I578">
            <v>437.59411661705479</v>
          </cell>
          <cell r="K578">
            <v>2499100</v>
          </cell>
        </row>
        <row r="579">
          <cell r="A579" t="str">
            <v>17.</v>
          </cell>
          <cell r="C579" t="str">
            <v>Fire Protection</v>
          </cell>
          <cell r="H579">
            <v>1.1557105584281725E-2</v>
          </cell>
          <cell r="I579">
            <v>39.714585886884961</v>
          </cell>
          <cell r="K579">
            <v>226810</v>
          </cell>
        </row>
        <row r="580">
          <cell r="A580" t="str">
            <v>18.</v>
          </cell>
          <cell r="C580" t="str">
            <v>Lifts &amp; escalators</v>
          </cell>
          <cell r="H580">
            <v>6.9297283547707852E-3</v>
          </cell>
          <cell r="I580">
            <v>23.813167571353528</v>
          </cell>
          <cell r="K580">
            <v>135997</v>
          </cell>
        </row>
        <row r="581">
          <cell r="A581" t="str">
            <v>19.</v>
          </cell>
          <cell r="C581" t="str">
            <v>Air-conditioning &amp; Ventilation</v>
          </cell>
          <cell r="H581">
            <v>1.50317276458847E-2</v>
          </cell>
          <cell r="I581">
            <v>51.654701453335669</v>
          </cell>
          <cell r="K581">
            <v>295000</v>
          </cell>
        </row>
        <row r="582">
          <cell r="A582" t="str">
            <v>20.</v>
          </cell>
          <cell r="C582" t="str">
            <v>Special services</v>
          </cell>
          <cell r="H582">
            <v>1.5311980195214753E-2</v>
          </cell>
          <cell r="I582">
            <v>52.617755209245317</v>
          </cell>
          <cell r="K582">
            <v>300500</v>
          </cell>
        </row>
        <row r="583">
          <cell r="C583" t="str">
            <v>Profit &amp; Attendance</v>
          </cell>
          <cell r="H583">
            <v>1.5781224872811202E-2</v>
          </cell>
          <cell r="I583">
            <v>54.23025739800385</v>
          </cell>
          <cell r="K583">
            <v>309709</v>
          </cell>
        </row>
        <row r="584">
          <cell r="C584" t="str">
            <v>Builder's Work</v>
          </cell>
          <cell r="H584">
            <v>1.972651835226176E-2</v>
          </cell>
          <cell r="I584">
            <v>67.787777972334098</v>
          </cell>
          <cell r="K584">
            <v>387136</v>
          </cell>
        </row>
        <row r="586">
          <cell r="A586" t="str">
            <v>G</v>
          </cell>
          <cell r="C586" t="str">
            <v>EXTERNAL WORKS</v>
          </cell>
          <cell r="H586">
            <v>0</v>
          </cell>
          <cell r="I586">
            <v>0</v>
          </cell>
          <cell r="M586">
            <v>0</v>
          </cell>
        </row>
        <row r="587">
          <cell r="A587" t="str">
            <v>21.</v>
          </cell>
          <cell r="C587" t="str">
            <v>Soil drainage</v>
          </cell>
          <cell r="H587">
            <v>0</v>
          </cell>
          <cell r="I587">
            <v>0</v>
          </cell>
          <cell r="K587">
            <v>0</v>
          </cell>
        </row>
        <row r="588">
          <cell r="A588" t="str">
            <v>22.</v>
          </cell>
          <cell r="C588" t="str">
            <v>Stormwater drainage</v>
          </cell>
          <cell r="H588">
            <v>0</v>
          </cell>
          <cell r="I588">
            <v>0</v>
          </cell>
          <cell r="K588">
            <v>0</v>
          </cell>
        </row>
        <row r="589">
          <cell r="A589" t="str">
            <v>23.</v>
          </cell>
          <cell r="C589" t="str">
            <v>External Works</v>
          </cell>
          <cell r="H589">
            <v>0</v>
          </cell>
          <cell r="I589">
            <v>0</v>
          </cell>
          <cell r="K589">
            <v>0</v>
          </cell>
        </row>
        <row r="591">
          <cell r="A591" t="str">
            <v>H</v>
          </cell>
          <cell r="C591" t="str">
            <v>ALTERATIONS</v>
          </cell>
          <cell r="H591">
            <v>3.4463369361242273E-2</v>
          </cell>
          <cell r="I591">
            <v>118.42917177376992</v>
          </cell>
          <cell r="M591">
            <v>676349</v>
          </cell>
        </row>
        <row r="592">
          <cell r="A592" t="str">
            <v>24.</v>
          </cell>
          <cell r="C592" t="str">
            <v>Alterations</v>
          </cell>
          <cell r="K592">
            <v>676349</v>
          </cell>
        </row>
        <row r="594">
          <cell r="C594" t="str">
            <v>SUB-TOTAL</v>
          </cell>
          <cell r="H594">
            <v>1</v>
          </cell>
          <cell r="I594">
            <v>3436.3782174750481</v>
          </cell>
          <cell r="M594">
            <v>19625156</v>
          </cell>
        </row>
        <row r="596">
          <cell r="A596" t="str">
            <v>H</v>
          </cell>
          <cell r="C596" t="str">
            <v>CONTINGENCIES</v>
          </cell>
          <cell r="I596">
            <v>171.81891087375243</v>
          </cell>
          <cell r="K596">
            <v>0.05</v>
          </cell>
          <cell r="M596">
            <v>981257.8</v>
          </cell>
        </row>
        <row r="597">
          <cell r="C597" t="str">
            <v>ESTIMATED CURRENT CONSTRUCTION COST</v>
          </cell>
          <cell r="I597">
            <v>3608.1971283488006</v>
          </cell>
          <cell r="M597">
            <v>20606413.800000001</v>
          </cell>
        </row>
        <row r="599">
          <cell r="A599" t="str">
            <v>J</v>
          </cell>
          <cell r="C599" t="str">
            <v>ESCALATION</v>
          </cell>
        </row>
        <row r="600">
          <cell r="C600" t="str">
            <v xml:space="preserve">   Design Start</v>
          </cell>
          <cell r="D600">
            <v>7.0000000000000007E-2</v>
          </cell>
          <cell r="E600" t="str">
            <v>x</v>
          </cell>
          <cell r="F600">
            <v>0</v>
          </cell>
          <cell r="G600" t="str">
            <v>months</v>
          </cell>
          <cell r="I600">
            <v>0</v>
          </cell>
          <cell r="K600">
            <v>0</v>
          </cell>
        </row>
        <row r="601">
          <cell r="C601" t="str">
            <v xml:space="preserve">   Pre-contract</v>
          </cell>
          <cell r="D601">
            <v>7.0000000000000007E-2</v>
          </cell>
          <cell r="E601" t="str">
            <v>x</v>
          </cell>
          <cell r="F601">
            <v>0</v>
          </cell>
          <cell r="G601" t="str">
            <v>months</v>
          </cell>
          <cell r="I601">
            <v>0</v>
          </cell>
          <cell r="K601">
            <v>0</v>
          </cell>
        </row>
        <row r="602">
          <cell r="C602" t="str">
            <v xml:space="preserve">   Contract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H602">
            <v>0.6</v>
          </cell>
          <cell r="I602">
            <v>0</v>
          </cell>
          <cell r="K602">
            <v>0</v>
          </cell>
          <cell r="M602">
            <v>0</v>
          </cell>
        </row>
        <row r="603">
          <cell r="C603" t="str">
            <v>ESTIMATED FINAL CONSTRUCTION COST</v>
          </cell>
          <cell r="I603">
            <v>3608.1971283488006</v>
          </cell>
          <cell r="M603">
            <v>20606413.800000001</v>
          </cell>
        </row>
        <row r="605">
          <cell r="A605" t="str">
            <v>K</v>
          </cell>
          <cell r="C605" t="str">
            <v>PROFESSIONAL FEES</v>
          </cell>
          <cell r="I605">
            <v>350.20136578532657</v>
          </cell>
          <cell r="M605">
            <v>2000000</v>
          </cell>
        </row>
        <row r="606">
          <cell r="C606" t="str">
            <v>Professional fees @ tariff</v>
          </cell>
          <cell r="H606">
            <v>0</v>
          </cell>
          <cell r="I606">
            <v>0</v>
          </cell>
          <cell r="K606">
            <v>0</v>
          </cell>
        </row>
        <row r="607">
          <cell r="C607" t="str">
            <v>Add for alteration work on above</v>
          </cell>
          <cell r="H607">
            <v>0</v>
          </cell>
          <cell r="I607">
            <v>0</v>
          </cell>
          <cell r="K607">
            <v>0</v>
          </cell>
        </row>
        <row r="608">
          <cell r="C608" t="str">
            <v>Disbursements</v>
          </cell>
          <cell r="H608">
            <v>0</v>
          </cell>
          <cell r="I608">
            <v>0</v>
          </cell>
          <cell r="K608">
            <v>0</v>
          </cell>
        </row>
        <row r="611">
          <cell r="A611" t="str">
            <v>L</v>
          </cell>
          <cell r="C611" t="str">
            <v>ESTIMATED FINAL CONSTRUCTION COST INCL. PROF. FEES &amp; TAXES</v>
          </cell>
          <cell r="K611">
            <v>5711</v>
          </cell>
          <cell r="L611">
            <v>3958.3984941341273</v>
          </cell>
          <cell r="M611">
            <v>22606413.800000001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General"/>
      <sheetName val="Income"/>
      <sheetName val="Op Costs"/>
      <sheetName val="Variations"/>
      <sheetName val="Executive Summary"/>
      <sheetName val="Building Works"/>
      <sheetName val="Constr CF"/>
      <sheetName val="Fees"/>
      <sheetName val="Storage Units"/>
      <sheetName val="Tender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8">
          <cell r="F48">
            <v>0.13800000000000001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AT COMPLETION"/>
      <sheetName val="Progress Tables"/>
      <sheetName val="Progress Curve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_Unit 1 Summary"/>
      <sheetName val="Net Cash Table"/>
      <sheetName val="Cash Out Table"/>
      <sheetName val=" Unit 1 Summary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Qm"/>
      <sheetName val="PROCUREMENT DATA"/>
      <sheetName val="Budget Utilisation"/>
      <sheetName val="Statistics"/>
      <sheetName val="IS"/>
      <sheetName val="Sheet1"/>
      <sheetName val="Consol IS"/>
      <sheetName val="E_PS5"/>
      <sheetName val="E_PS51"/>
      <sheetName val="300-720 HCS 00"/>
      <sheetName val="CoC"/>
      <sheetName val="ROE"/>
      <sheetName val="FRI"/>
      <sheetName val="Delivery"/>
      <sheetName val="ProArcInfo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  <sheetName val="Cover"/>
      <sheetName val="E_PS53"/>
      <sheetName val="Progress_Tables1"/>
      <sheetName val="Progress_Curve1"/>
      <sheetName val="Net_Cash_Table1"/>
      <sheetName val="Cash_Out_Table1"/>
      <sheetName val="AT_COMPLETION1"/>
      <sheetName val="CP1_Civil1"/>
      <sheetName val="CP2_Elec1"/>
      <sheetName val="CP3_C&amp;I1"/>
      <sheetName val="CP4_Coal_&amp;_Ash1"/>
      <sheetName val="CP5_LPS1"/>
      <sheetName val="CP6_Housing1"/>
      <sheetName val="Package_Totals1"/>
      <sheetName val="Index_Analysis1"/>
      <sheetName val="Package_Phasing1"/>
      <sheetName val="_Unit_1_Summary2"/>
      <sheetName val="Total_Cost1"/>
      <sheetName val="IM_Project_n1"/>
      <sheetName val="Turbine_Tender_3_Unit_base_(2)1"/>
      <sheetName val="CPA_Formulae1"/>
      <sheetName val="Input_Sheet1"/>
      <sheetName val="EXTERNAL_SERVICES-DISCIPLINE_1"/>
      <sheetName val="_Unit_1_Summary3"/>
      <sheetName val="Budget_Utilisation1"/>
      <sheetName val="Consol_IS1"/>
      <sheetName val="PROCUREMENT_DATA1"/>
      <sheetName val="300-720_HCS_001"/>
      <sheetName val="E_PS54"/>
      <sheetName val="Progress_Tables2"/>
      <sheetName val="Progress_Curve2"/>
      <sheetName val="Net_Cash_Table2"/>
      <sheetName val="Cash_Out_Table2"/>
      <sheetName val="AT_COMPLETION2"/>
      <sheetName val="CP1_Civil2"/>
      <sheetName val="CP2_Elec2"/>
      <sheetName val="CP3_C&amp;I2"/>
      <sheetName val="CP4_Coal_&amp;_Ash2"/>
      <sheetName val="CP5_LPS2"/>
      <sheetName val="CP6_Housing2"/>
      <sheetName val="Package_Totals2"/>
      <sheetName val="Index_Analysis2"/>
      <sheetName val="Package_Phasing2"/>
      <sheetName val="_Unit_1_Summary4"/>
      <sheetName val="Total_Cost2"/>
      <sheetName val="IM_Project_n2"/>
      <sheetName val="Turbine_Tender_3_Unit_base_(2)2"/>
      <sheetName val="CPA_Formulae2"/>
      <sheetName val="Input_Sheet2"/>
      <sheetName val="EXTERNAL_SERVICES-DISCIPLINE_2"/>
      <sheetName val="_Unit_1_Summary5"/>
      <sheetName val="Budget_Utilisation2"/>
      <sheetName val="Consol_IS2"/>
      <sheetName val="PROCUREMENT_DATA2"/>
      <sheetName val="300-720_HCS_002"/>
      <sheetName val="TENDER"/>
      <sheetName val="Cash Flow"/>
    </sheetNames>
    <sheetDataSet>
      <sheetData sheetId="0">
        <row r="13">
          <cell r="F13" t="str">
            <v>.</v>
          </cell>
        </row>
      </sheetData>
      <sheetData sheetId="1">
        <row r="13">
          <cell r="F13" t="str">
            <v>.</v>
          </cell>
        </row>
      </sheetData>
      <sheetData sheetId="2">
        <row r="13">
          <cell r="F13" t="str">
            <v>.</v>
          </cell>
        </row>
      </sheetData>
      <sheetData sheetId="3">
        <row r="13">
          <cell r="F13" t="str">
            <v>.</v>
          </cell>
        </row>
      </sheetData>
      <sheetData sheetId="4">
        <row r="13">
          <cell r="F13" t="str">
            <v>.</v>
          </cell>
        </row>
      </sheetData>
      <sheetData sheetId="5">
        <row r="13">
          <cell r="F13" t="str">
            <v>.</v>
          </cell>
        </row>
      </sheetData>
      <sheetData sheetId="6">
        <row r="13">
          <cell r="F13" t="str">
            <v>.</v>
          </cell>
        </row>
      </sheetData>
      <sheetData sheetId="7">
        <row r="13">
          <cell r="F13" t="str">
            <v>.</v>
          </cell>
        </row>
      </sheetData>
      <sheetData sheetId="8">
        <row r="13">
          <cell r="F13" t="str">
            <v>.</v>
          </cell>
        </row>
      </sheetData>
      <sheetData sheetId="9">
        <row r="13">
          <cell r="F13" t="str">
            <v>.</v>
          </cell>
        </row>
      </sheetData>
      <sheetData sheetId="10">
        <row r="13">
          <cell r="F13" t="str">
            <v>.</v>
          </cell>
        </row>
      </sheetData>
      <sheetData sheetId="11">
        <row r="13">
          <cell r="F13" t="str">
            <v>.</v>
          </cell>
        </row>
      </sheetData>
      <sheetData sheetId="12">
        <row r="13">
          <cell r="F13" t="str">
            <v>.</v>
          </cell>
        </row>
      </sheetData>
      <sheetData sheetId="13">
        <row r="13">
          <cell r="F13" t="str">
            <v>.</v>
          </cell>
        </row>
      </sheetData>
      <sheetData sheetId="14">
        <row r="13">
          <cell r="F13" t="str">
            <v>.</v>
          </cell>
        </row>
      </sheetData>
      <sheetData sheetId="15">
        <row r="13">
          <cell r="F13" t="str">
            <v>.</v>
          </cell>
        </row>
      </sheetData>
      <sheetData sheetId="16">
        <row r="13">
          <cell r="F13" t="str">
            <v>.</v>
          </cell>
        </row>
      </sheetData>
      <sheetData sheetId="17">
        <row r="13">
          <cell r="F13" t="str">
            <v>.</v>
          </cell>
        </row>
      </sheetData>
      <sheetData sheetId="18">
        <row r="13">
          <cell r="F13" t="str">
            <v>.</v>
          </cell>
        </row>
      </sheetData>
      <sheetData sheetId="19">
        <row r="13">
          <cell r="F13" t="str">
            <v>.</v>
          </cell>
        </row>
      </sheetData>
      <sheetData sheetId="20">
        <row r="13">
          <cell r="F13" t="str">
            <v>.</v>
          </cell>
        </row>
      </sheetData>
      <sheetData sheetId="2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>
        <row r="13">
          <cell r="F13" t="str">
            <v>.</v>
          </cell>
        </row>
      </sheetData>
      <sheetData sheetId="23">
        <row r="13">
          <cell r="F13" t="str">
            <v>.</v>
          </cell>
        </row>
      </sheetData>
      <sheetData sheetId="24">
        <row r="13">
          <cell r="F13" t="str">
            <v>.</v>
          </cell>
        </row>
      </sheetData>
      <sheetData sheetId="25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3">
          <cell r="F13" t="str">
            <v>.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13">
          <cell r="F13" t="str">
            <v>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>
        <row r="13">
          <cell r="F13" t="str">
            <v>.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BJP Variables"/>
      <sheetName val="Data Sheet"/>
      <sheetName val="Valuation"/>
      <sheetName val="Cert"/>
      <sheetName val="Recovery"/>
      <sheetName val="Adv Pmt Sched"/>
      <sheetName val="BOQ"/>
      <sheetName val="QC"/>
      <sheetName val="Prelims"/>
      <sheetName val="CFR"/>
      <sheetName val="CT16-012-GAB-CD"/>
      <sheetName val="Claim input"/>
      <sheetName val="Consultant Valuations"/>
      <sheetName val="OLD"/>
      <sheetName val="PAINTWORK"/>
      <sheetName val="MV Power"/>
      <sheetName val="Class E-Z Ph 1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S7_Superfoto"/>
      <sheetName val="Executive_(2)"/>
      <sheetName val="Val_Recon"/>
      <sheetName val="TRADE_SUMMARY"/>
      <sheetName val="Detail_Summary"/>
      <sheetName val="Cost_VO's"/>
      <sheetName val="Val_Breakdown"/>
      <sheetName val="S7_Superfoto1"/>
      <sheetName val="Executive_(2)1"/>
      <sheetName val="Val_Recon1"/>
      <sheetName val="TRADE_SUMMARY1"/>
      <sheetName val="Detail_Summary1"/>
      <sheetName val="Cost_VO's1"/>
      <sheetName val="Val_Breakdown1"/>
      <sheetName val="Ramp_data"/>
      <sheetName val="Lower_Ground"/>
      <sheetName val="Cap_Cost"/>
      <sheetName val="RLV_Calc"/>
      <sheetName val="Costs_(dev)"/>
      <sheetName val="Bluewater_NPV_-_sell_January"/>
      <sheetName val="Upper_Ground"/>
      <sheetName val="Financial_Summary"/>
      <sheetName val="D&amp;C_Calcs"/>
      <sheetName val="CA_Upside_Downside_Old"/>
      <sheetName val="EASEL_CA_Example"/>
      <sheetName val="Data_Sheet1"/>
      <sheetName val="Chart_of_Accountants"/>
      <sheetName val="BOL_recon"/>
      <sheetName val="YTD_(2)"/>
      <sheetName val="BOL_DATA"/>
      <sheetName val="new_one-pager_NOI_sorting"/>
      <sheetName val="PM_data"/>
      <sheetName val="Summary_of_Building"/>
      <sheetName val="Used_Chart_of_Accounts"/>
      <sheetName val="Retail_Analysis"/>
      <sheetName val="Office_Analysis"/>
      <sheetName val="Corp_Acc_Analysis"/>
      <sheetName val="Industrial_Analysis"/>
      <sheetName val="Tenant_Budget_CP_(3)"/>
      <sheetName val="Financials_Including_Guarantee"/>
      <sheetName val="Portfolio_Summary_(2)"/>
      <sheetName val="Financials_Excluding_Guarantee"/>
      <sheetName val="Commentary_(2)"/>
      <sheetName val="Y-o-Y_"/>
      <sheetName val="CM_Actual"/>
      <sheetName val="CM_Budget"/>
      <sheetName val="YTD_Actual"/>
      <sheetName val="YTD_Budget"/>
      <sheetName val="RFC_FY19"/>
      <sheetName val="Budget_FY19"/>
      <sheetName val="Consolidation_comments"/>
      <sheetName val="Sector_Analysis_"/>
      <sheetName val="WALE_Summary"/>
      <sheetName val="Operating_costs"/>
      <sheetName val="%_GRIT_KPI_for_JSE"/>
      <sheetName val="NOI_&amp;_RFC_P_M_vs_annual_budget"/>
      <sheetName val="Consolidate_Year-on-Year"/>
      <sheetName val="Av__Vacancy_YTD"/>
      <sheetName val="Moz_Portf_Summaries"/>
      <sheetName val="Phase_1"/>
      <sheetName val="Phase_2"/>
      <sheetName val="Mall_de_Tete"/>
      <sheetName val="Zambia_Portf_Summaries"/>
      <sheetName val="Kenya_Portf_Summaries"/>
      <sheetName val="Mtius_Portf_Summaries"/>
      <sheetName val="Vale_RF"/>
      <sheetName val="Ghana_Portf_Summaries"/>
      <sheetName val="5th_Av_"/>
      <sheetName val="5th_Avenue"/>
      <sheetName val="CADS_2"/>
      <sheetName val="CADS_II"/>
      <sheetName val="Capital_Place1"/>
      <sheetName val="Moro_Portf_Summaries"/>
      <sheetName val="S7_Superfoto2"/>
      <sheetName val="Executive_(2)2"/>
      <sheetName val="Val_Recon2"/>
      <sheetName val="TRADE_SUMMARY2"/>
      <sheetName val="Detail_Summary2"/>
      <sheetName val="Cost_VO's2"/>
      <sheetName val="Val_Breakdown2"/>
      <sheetName val="Ramp_data1"/>
      <sheetName val="Lower_Ground1"/>
      <sheetName val="Cap_Cost1"/>
      <sheetName val="RLV_Calc1"/>
      <sheetName val="Costs_(dev)1"/>
      <sheetName val="Bluewater_NPV_-_sell_January1"/>
      <sheetName val="Upper_Ground1"/>
      <sheetName val="Financial_Summary1"/>
      <sheetName val="D&amp;C_Calcs1"/>
      <sheetName val="CA_Upside_Downside_Old1"/>
      <sheetName val="EASEL_CA_Example1"/>
      <sheetName val="Data_Sheet2"/>
      <sheetName val="RATES"/>
      <sheetName val="BALANCE SHEET-GA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tter"/>
      <sheetName val="Valuation"/>
      <sheetName val="Statement"/>
      <sheetName val="Certificate"/>
      <sheetName val="Recovery"/>
      <sheetName val="Val breakdown"/>
      <sheetName val="BOQ"/>
      <sheetName val="Variations"/>
      <sheetName val="Sheet1"/>
      <sheetName val="CASH FLOW"/>
      <sheetName val="CASH FLOW (2)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0">
          <cell r="C10" t="str">
            <v xml:space="preserve">Preliminaries  </v>
          </cell>
        </row>
        <row r="12">
          <cell r="C12" t="str">
            <v>Earthworks</v>
          </cell>
        </row>
        <row r="13">
          <cell r="C13" t="str">
            <v>Concrete, Formwork &amp; Reinforcement</v>
          </cell>
        </row>
        <row r="14">
          <cell r="C14" t="str">
            <v>Masonry</v>
          </cell>
        </row>
        <row r="15">
          <cell r="C15" t="str">
            <v>Waterproofing</v>
          </cell>
        </row>
        <row r="16">
          <cell r="C16" t="str">
            <v>Drainage</v>
          </cell>
        </row>
        <row r="17">
          <cell r="C17" t="str">
            <v>Plastering</v>
          </cell>
        </row>
        <row r="18">
          <cell r="C18" t="str">
            <v>Painting</v>
          </cell>
        </row>
        <row r="20">
          <cell r="C20" t="str">
            <v>Post-Tensioning (Freyssinet PostTen)</v>
          </cell>
        </row>
        <row r="21">
          <cell r="C21" t="str">
            <v>Carpentry &amp; Joinery (Domestic)</v>
          </cell>
        </row>
        <row r="22">
          <cell r="C22" t="str">
            <v>Ceilings (Ceilings &amp; Partition Concepts)</v>
          </cell>
        </row>
        <row r="23">
          <cell r="C23" t="str">
            <v>Floor Coverings (Carpet City)</v>
          </cell>
        </row>
        <row r="24">
          <cell r="C24" t="str">
            <v xml:space="preserve">IRONMONGERY </v>
          </cell>
        </row>
        <row r="25">
          <cell r="C25" t="str">
            <v>Structural Steel (Kilpin Engineering)</v>
          </cell>
        </row>
        <row r="26">
          <cell r="C26" t="str">
            <v>Metalwork (Kilpin Engineering)</v>
          </cell>
        </row>
        <row r="27">
          <cell r="C27" t="str">
            <v>Balustrading (Grandi Manufacturing)</v>
          </cell>
        </row>
        <row r="28">
          <cell r="C28" t="str">
            <v>Garage Doors (Hydro Doors)</v>
          </cell>
        </row>
        <row r="29">
          <cell r="C29" t="str">
            <v>Tiling (MIG Tiling)</v>
          </cell>
        </row>
        <row r="30">
          <cell r="C30" t="str">
            <v>Plumbing &amp; Drainage (RMI Plumbing)</v>
          </cell>
        </row>
        <row r="31">
          <cell r="C31" t="str">
            <v xml:space="preserve">SHOWER ENCLOSURES </v>
          </cell>
        </row>
        <row r="32">
          <cell r="C32" t="str">
            <v>Electrical Installation (ERC)</v>
          </cell>
        </row>
        <row r="33">
          <cell r="C33" t="str">
            <v>ELECTRONIC SYSTEMS</v>
          </cell>
        </row>
        <row r="34">
          <cell r="C34" t="str">
            <v>Lifts (Kone)</v>
          </cell>
        </row>
        <row r="35">
          <cell r="C35" t="str">
            <v xml:space="preserve">LIFT ARCHITRAVES </v>
          </cell>
        </row>
        <row r="36">
          <cell r="C36" t="str">
            <v>Mechanical Installation (Mistral Refrigeration)</v>
          </cell>
        </row>
        <row r="37">
          <cell r="C37" t="str">
            <v xml:space="preserve">Ventilation (Embassy Air Conditioning) </v>
          </cell>
        </row>
        <row r="38">
          <cell r="C38" t="str">
            <v xml:space="preserve">Fire Detection &amp; Protection (Fire Control Systems) </v>
          </cell>
        </row>
        <row r="39">
          <cell r="C39" t="str">
            <v>Glazing (Mazor)</v>
          </cell>
        </row>
        <row r="40">
          <cell r="C40" t="str">
            <v xml:space="preserve">REVOLVING DOOR </v>
          </cell>
        </row>
        <row r="41">
          <cell r="C41" t="str">
            <v xml:space="preserve">LANDSCAPING </v>
          </cell>
        </row>
        <row r="42">
          <cell r="C42" t="str">
            <v>External Works (Domestic)</v>
          </cell>
        </row>
        <row r="43">
          <cell r="C43" t="str">
            <v xml:space="preserve">SIGNAGE </v>
          </cell>
        </row>
        <row r="44">
          <cell r="C44" t="str">
            <v>Swimming Pools (Sundance Maintenance)</v>
          </cell>
        </row>
        <row r="45">
          <cell r="C45" t="str">
            <v>Special Joinery (Careline)</v>
          </cell>
        </row>
        <row r="50">
          <cell r="C50" t="str">
            <v>SUNDRY BUILDER'S WORK ON SELECTED</v>
          </cell>
        </row>
        <row r="51">
          <cell r="C51" t="str">
            <v>MARK-UP</v>
          </cell>
        </row>
        <row r="53">
          <cell r="C53" t="str">
            <v>Materials On Site</v>
          </cell>
        </row>
      </sheetData>
      <sheetData sheetId="6" refreshError="1">
        <row r="14">
          <cell r="C14" t="str">
            <v xml:space="preserve">EARTHWORKS </v>
          </cell>
        </row>
        <row r="330">
          <cell r="C330" t="str">
            <v>Post-Tensioning (Freyssinet PostTen)</v>
          </cell>
        </row>
        <row r="332">
          <cell r="C332" t="str">
            <v>Carpentry &amp; Joinery (Domestic)</v>
          </cell>
        </row>
        <row r="359">
          <cell r="C359" t="str">
            <v>Ceilings (Ceilings &amp; Partition Concepts)</v>
          </cell>
        </row>
        <row r="361">
          <cell r="C361" t="str">
            <v>Floor Coverings (Carpet City)</v>
          </cell>
        </row>
        <row r="363">
          <cell r="C363" t="str">
            <v xml:space="preserve">IRONMONGERY </v>
          </cell>
        </row>
        <row r="365">
          <cell r="C365" t="str">
            <v>Structural Steel (Kilpin Engineering)</v>
          </cell>
        </row>
        <row r="367">
          <cell r="C367" t="str">
            <v>Metalwork (Kilpin Engineering)</v>
          </cell>
        </row>
        <row r="373">
          <cell r="C373" t="str">
            <v>Balustrading (Grandi Manufacturing)</v>
          </cell>
        </row>
        <row r="375">
          <cell r="C375" t="str">
            <v>Garage Doors (Hydro Doors)</v>
          </cell>
        </row>
        <row r="377">
          <cell r="C377" t="str">
            <v>Tiling (MIG Tiling)</v>
          </cell>
        </row>
        <row r="394">
          <cell r="C394" t="str">
            <v xml:space="preserve">SHOWER ENCLOSURES </v>
          </cell>
        </row>
        <row r="396">
          <cell r="C396" t="str">
            <v>Electrical Installation (ERC)</v>
          </cell>
        </row>
        <row r="398">
          <cell r="C398" t="str">
            <v>ELECTRONIC SYSTEMS</v>
          </cell>
        </row>
        <row r="400">
          <cell r="C400" t="str">
            <v>Lifts (Kone)</v>
          </cell>
        </row>
        <row r="402">
          <cell r="C402" t="str">
            <v xml:space="preserve">LIFT ARCHITRAVES </v>
          </cell>
        </row>
        <row r="404">
          <cell r="C404" t="str">
            <v>Mechanical Installation (Mistral Refrigeration)</v>
          </cell>
        </row>
        <row r="406">
          <cell r="C406" t="str">
            <v xml:space="preserve">Ventilation (Embassy Air Conditioning) </v>
          </cell>
        </row>
        <row r="408">
          <cell r="C408" t="str">
            <v xml:space="preserve">Fire Detection &amp; Protection (Fire Control Systems) </v>
          </cell>
        </row>
        <row r="410">
          <cell r="C410" t="str">
            <v>Glazing (Mazor)</v>
          </cell>
        </row>
        <row r="412">
          <cell r="C412" t="str">
            <v xml:space="preserve">REVOLVING DOOR </v>
          </cell>
        </row>
        <row r="414">
          <cell r="C414" t="str">
            <v xml:space="preserve">LANDSCAPING </v>
          </cell>
        </row>
        <row r="416">
          <cell r="C416" t="str">
            <v>External Works (Domestic)</v>
          </cell>
        </row>
        <row r="418">
          <cell r="C418" t="str">
            <v xml:space="preserve">SIGNAGE </v>
          </cell>
        </row>
        <row r="420">
          <cell r="C420" t="str">
            <v>Swimming Pools (Sundance Maintenance)</v>
          </cell>
        </row>
        <row r="422">
          <cell r="C422" t="str">
            <v>Special Joinery (Careline)</v>
          </cell>
        </row>
        <row r="424">
          <cell r="C424" t="str">
            <v>Granite (Global Granite &amp; Marble)</v>
          </cell>
        </row>
        <row r="430">
          <cell r="C430" t="str">
            <v>SUNDRY BUILDER'S WORK ON SELECTED</v>
          </cell>
        </row>
        <row r="431">
          <cell r="C431" t="str">
            <v>Profit &amp; Attendance</v>
          </cell>
        </row>
        <row r="433">
          <cell r="C433" t="str">
            <v>Materials on site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  <sheetName val="1999_PLAN2"/>
      <sheetName val="Turbine_Tender_3_Unit_base_(2)2"/>
      <sheetName val="CPA_Formulae2"/>
      <sheetName val="FLOW_3_XLS2"/>
      <sheetName val="1999_PLAN3"/>
      <sheetName val="Turbine_Tender_3_Unit_base_(2)3"/>
      <sheetName val="CPA_Formulae3"/>
      <sheetName val="FLOW_3_XLS3"/>
      <sheetName val="Cu_drop_list1"/>
      <sheetName val="1999_PLAN4"/>
      <sheetName val="Turbine_Tender_3_Unit_base_(2)4"/>
      <sheetName val="CPA_Formulae4"/>
      <sheetName val="FLOW_3_XLS4"/>
      <sheetName val="Cu_drop_list2"/>
      <sheetName val="1999_PLAN5"/>
      <sheetName val="Turbine_Tender_3_Unit_base_(2)5"/>
      <sheetName val="CPA_Formulae5"/>
      <sheetName val="FLOW_3_XLS5"/>
      <sheetName val="Cu_drop_list3"/>
      <sheetName val="1999_PLAN6"/>
      <sheetName val="Turbine_Tender_3_Unit_base_(2)6"/>
      <sheetName val="CPA_Formulae6"/>
      <sheetName val="FLOW_3_XLS6"/>
      <sheetName val="Cu_drop_list4"/>
      <sheetName val="1999_PLAN7"/>
      <sheetName val="Turbine_Tender_3_Unit_base_(2)7"/>
      <sheetName val="CPA_Formulae7"/>
      <sheetName val="FLOW_3_XLS7"/>
      <sheetName val="Cu_drop_list5"/>
      <sheetName val="1999_PLAN8"/>
      <sheetName val="Turbine_Tender_3_Unit_base_(2)8"/>
      <sheetName val="CPA_Formulae8"/>
      <sheetName val="FLOW_3_XLS8"/>
      <sheetName val="Cu_drop_list6"/>
      <sheetName val="1999_PLAN9"/>
      <sheetName val="Turbine_Tender_3_Unit_base_(2)9"/>
      <sheetName val="CPA_Formulae9"/>
      <sheetName val="FLOW_3_XLS9"/>
      <sheetName val="Cu_drop_list7"/>
      <sheetName val="1999_PLAN10"/>
      <sheetName val="Turbine_Tender_3_Unit_base_(210"/>
      <sheetName val="CPA_Formulae10"/>
      <sheetName val="FLOW_3_XLS10"/>
      <sheetName val="Cu_drop_list8"/>
      <sheetName val="Executive_summary"/>
      <sheetName val="Contract Summary"/>
      <sheetName val="Contract Log Summary"/>
      <sheetName val="Explanations"/>
      <sheetName val="Dropdowns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URES"/>
      <sheetName val="COVER"/>
      <sheetName val="QC (VIAB)"/>
      <sheetName val="NOTES"/>
      <sheetName val="PROJECT SPEC"/>
      <sheetName val="ASSUMPTIONS"/>
      <sheetName val="EXCLUSIONS"/>
      <sheetName val="LAND"/>
      <sheetName val="AREAS"/>
      <sheetName val="CAPEX (CJB)"/>
      <sheetName val="FORECAST CAPEX CASHFLOW"/>
      <sheetName val="RENTAL INCOME"/>
      <sheetName val="Income &amp; Expenses"/>
      <sheetName val="QC (EST)"/>
      <sheetName val="Constr CF"/>
      <sheetName val="ESTIMATE SUMMARY"/>
      <sheetName val="BULK EARTHWORKS"/>
      <sheetName val="SITE PREP (HOTEL)"/>
      <sheetName val="BULK SERVICES"/>
      <sheetName val="EXTERNAL WORKS"/>
      <sheetName val="EXTERNAL ROADWORKS"/>
      <sheetName val="ROAD BRIDGE"/>
      <sheetName val="PEDESTRIAN BRIDGE"/>
      <sheetName val="OPEN PARKING"/>
      <sheetName val="RECEIVING YARDS"/>
      <sheetName val="COVERED PARKING"/>
      <sheetName val="SIDEWALKS"/>
      <sheetName val="SIDEWALKS (OUTSIDE BOUNDARY)"/>
      <sheetName val="COVERED WALKWAYS"/>
      <sheetName val="RETAIL"/>
      <sheetName val="MALL BRIDGE SLAB"/>
      <sheetName val="CINEMA SHELL"/>
      <sheetName val="RATES"/>
      <sheetName val="CASHFLOW CODES"/>
      <sheetName val="STEEL"/>
      <sheetName val="BOQ SUMMARY"/>
      <sheetName val="MEASUREMENTS"/>
      <sheetName val="INCOME (RENTAL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1">
          <cell r="A11" t="str">
            <v>Code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Forecast Rate of Invoicing"/>
      <sheetName val="Unit1"/>
      <sheetName val="Unit2"/>
      <sheetName val="Unit3"/>
      <sheetName val="Unit4"/>
      <sheetName val="Unit5"/>
      <sheetName val="Unit6"/>
      <sheetName val="CommonPlant"/>
      <sheetName val="P35A"/>
      <sheetName val=" P1"/>
    </sheetNames>
    <sheetDataSet>
      <sheetData sheetId="0" refreshError="1"/>
      <sheetData sheetId="1">
        <row r="19">
          <cell r="J19">
            <v>11837.8</v>
          </cell>
        </row>
        <row r="65">
          <cell r="J65">
            <v>11837.8</v>
          </cell>
        </row>
        <row r="88">
          <cell r="J88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  <cell r="K129">
            <v>3851832.5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73">
          <cell r="K173">
            <v>3500813</v>
          </cell>
        </row>
        <row r="202">
          <cell r="K202">
            <v>263824.15000000002</v>
          </cell>
        </row>
        <row r="229">
          <cell r="K229">
            <v>105529.67</v>
          </cell>
        </row>
        <row r="234">
          <cell r="K234">
            <v>22400</v>
          </cell>
        </row>
        <row r="236">
          <cell r="K236">
            <v>454154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63">
          <cell r="J463">
            <v>1229.78</v>
          </cell>
        </row>
        <row r="481">
          <cell r="K481">
            <v>2800415.9318181816</v>
          </cell>
          <cell r="O481">
            <v>823681.17045454553</v>
          </cell>
        </row>
        <row r="487">
          <cell r="K487">
            <v>25542.045454545456</v>
          </cell>
          <cell r="O487">
            <v>9496.5909090909099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8">
          <cell r="P518">
            <v>96.590909090909093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315.81</v>
          </cell>
          <cell r="J578">
            <v>1680</v>
          </cell>
          <cell r="K578">
            <v>15206.362727272728</v>
          </cell>
          <cell r="L578">
            <v>1052.69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2331.52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38260.98863636364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4597.4399999999996</v>
          </cell>
          <cell r="L641">
            <v>229.87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4259.26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12481.977272727272</v>
          </cell>
          <cell r="O734">
            <v>1891.2386363636363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12852.75</v>
          </cell>
          <cell r="O738">
            <v>2008.7727272727273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13351.056818181818</v>
          </cell>
          <cell r="O740">
            <v>2481.431818181818</v>
          </cell>
          <cell r="P740">
            <v>96.590909090909093</v>
          </cell>
        </row>
        <row r="742">
          <cell r="K742">
            <v>12948.272727272726</v>
          </cell>
          <cell r="O742">
            <v>2171.590909090909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13187.193181818182</v>
          </cell>
          <cell r="O744">
            <v>2441.6590909090905</v>
          </cell>
          <cell r="P744">
            <v>96.590909090909093</v>
          </cell>
        </row>
        <row r="746">
          <cell r="K746">
            <v>12948.272727272726</v>
          </cell>
          <cell r="O746">
            <v>2171.590909090909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14451.318181818182</v>
          </cell>
          <cell r="O762">
            <v>2928.125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2161.2727272727275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474.69318181818181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2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81">
          <cell r="K481">
            <v>2629972.5227272729</v>
          </cell>
          <cell r="O481">
            <v>793203.32954545459</v>
          </cell>
        </row>
        <row r="487">
          <cell r="K487">
            <v>20837.5</v>
          </cell>
          <cell r="O487">
            <v>6625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1052.29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21649.228636363638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1645.81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3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2623368.7727272725</v>
          </cell>
          <cell r="O481">
            <v>792151.875</v>
          </cell>
        </row>
        <row r="487">
          <cell r="K487">
            <v>17309.090909090908</v>
          </cell>
          <cell r="O487">
            <v>5573.863636363636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27317.640454545457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4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5">
          <cell r="J325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19">
          <cell r="J419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2612142.2954545454</v>
          </cell>
          <cell r="O481">
            <v>790614.125</v>
          </cell>
        </row>
        <row r="487">
          <cell r="K487">
            <v>17309.090909090908</v>
          </cell>
          <cell r="O487">
            <v>5573.863636363636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15205.832727272726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1339.5795454545453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2865.8859090909091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5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2542030.4772727275</v>
          </cell>
          <cell r="O481">
            <v>776607.125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699.46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669.47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210.46</v>
          </cell>
          <cell r="L722">
            <v>10.89</v>
          </cell>
          <cell r="M722">
            <v>32.68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43">
          <cell r="O843">
            <v>0</v>
          </cell>
        </row>
        <row r="875">
          <cell r="J875">
            <v>70985</v>
          </cell>
        </row>
      </sheetData>
      <sheetData sheetId="6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2557634</v>
          </cell>
          <cell r="O481">
            <v>778451.28409090906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378.34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4365.6400000000003</v>
          </cell>
          <cell r="L681">
            <v>225.92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100778.97818181818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4392.8109090909093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7">
        <row r="42">
          <cell r="J42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48">
          <cell r="K148">
            <v>527648.30000000005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994.07</v>
          </cell>
        </row>
        <row r="275">
          <cell r="K275">
            <v>120356.32</v>
          </cell>
          <cell r="L275">
            <v>6739.95</v>
          </cell>
          <cell r="M275">
            <v>711.74</v>
          </cell>
          <cell r="N275">
            <v>7157.25</v>
          </cell>
        </row>
        <row r="305">
          <cell r="J305">
            <v>1230.5178679999999</v>
          </cell>
        </row>
        <row r="307">
          <cell r="J307">
            <v>1230.5178679999999</v>
          </cell>
        </row>
        <row r="313">
          <cell r="J313">
            <v>1230.5178679999999</v>
          </cell>
        </row>
        <row r="315">
          <cell r="J315">
            <v>1230.5178679999999</v>
          </cell>
        </row>
        <row r="321">
          <cell r="J321">
            <v>1230.5178679999999</v>
          </cell>
        </row>
        <row r="325">
          <cell r="J325">
            <v>1230.5178679999999</v>
          </cell>
        </row>
        <row r="333">
          <cell r="J333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39">
          <cell r="J339">
            <v>1230.5178679999999</v>
          </cell>
        </row>
        <row r="341">
          <cell r="J341">
            <v>1230.5178679999999</v>
          </cell>
        </row>
        <row r="343">
          <cell r="J343">
            <v>1230.5178679999999</v>
          </cell>
        </row>
        <row r="345">
          <cell r="J345">
            <v>1230.5178679999999</v>
          </cell>
        </row>
        <row r="353">
          <cell r="J353">
            <v>1230.5178679999999</v>
          </cell>
        </row>
        <row r="357">
          <cell r="J357">
            <v>1230.5178679999999</v>
          </cell>
        </row>
        <row r="359">
          <cell r="J359">
            <v>1230.5178679999999</v>
          </cell>
        </row>
        <row r="361">
          <cell r="J361">
            <v>1230.5178679999999</v>
          </cell>
        </row>
        <row r="363">
          <cell r="J363">
            <v>1230.5178679999999</v>
          </cell>
        </row>
        <row r="365">
          <cell r="J365">
            <v>1230.5178679999999</v>
          </cell>
        </row>
        <row r="367">
          <cell r="J367">
            <v>1230.5178679999999</v>
          </cell>
        </row>
        <row r="369">
          <cell r="J369">
            <v>1230.5178679999999</v>
          </cell>
        </row>
        <row r="371">
          <cell r="J371">
            <v>1230.5178679999999</v>
          </cell>
        </row>
        <row r="373">
          <cell r="J373">
            <v>1230.5178679999999</v>
          </cell>
        </row>
        <row r="375">
          <cell r="J375">
            <v>1230.5178679999999</v>
          </cell>
        </row>
        <row r="377">
          <cell r="J377">
            <v>1230.5178679999999</v>
          </cell>
        </row>
        <row r="379">
          <cell r="J379">
            <v>1230.5178679999999</v>
          </cell>
        </row>
        <row r="381">
          <cell r="J381">
            <v>1230.5178679999999</v>
          </cell>
        </row>
        <row r="383">
          <cell r="J383">
            <v>1230.5178679999999</v>
          </cell>
        </row>
        <row r="385">
          <cell r="J385">
            <v>1230.5178679999999</v>
          </cell>
        </row>
        <row r="387">
          <cell r="J387">
            <v>1230.5178679999999</v>
          </cell>
        </row>
        <row r="389">
          <cell r="J389">
            <v>1230.5178679999999</v>
          </cell>
        </row>
        <row r="391">
          <cell r="J391">
            <v>1230.5178679999999</v>
          </cell>
        </row>
        <row r="393">
          <cell r="J393">
            <v>1230.5178679999999</v>
          </cell>
        </row>
        <row r="397">
          <cell r="J397">
            <v>1230.5178679999999</v>
          </cell>
        </row>
        <row r="399">
          <cell r="J399">
            <v>1230.5178679999999</v>
          </cell>
        </row>
        <row r="401">
          <cell r="J401">
            <v>1230.5178679999999</v>
          </cell>
        </row>
        <row r="419">
          <cell r="J419">
            <v>1230.5178679999999</v>
          </cell>
        </row>
        <row r="423">
          <cell r="J423">
            <v>1230.5178679999999</v>
          </cell>
        </row>
        <row r="427">
          <cell r="J427">
            <v>1230.5178679999999</v>
          </cell>
        </row>
        <row r="431">
          <cell r="J431">
            <v>1230.5178679999999</v>
          </cell>
        </row>
        <row r="435">
          <cell r="J435">
            <v>1230.5178679999999</v>
          </cell>
        </row>
        <row r="449">
          <cell r="J449">
            <v>1230.5178679999999</v>
          </cell>
        </row>
        <row r="451">
          <cell r="J451">
            <v>1230.5178679999999</v>
          </cell>
        </row>
        <row r="453">
          <cell r="J453">
            <v>1230.5178679999999</v>
          </cell>
        </row>
        <row r="455">
          <cell r="J455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1">
          <cell r="J461">
            <v>1230.5178679999999</v>
          </cell>
        </row>
        <row r="483">
          <cell r="K483">
            <v>6994323.8863636358</v>
          </cell>
          <cell r="O483">
            <v>1872362.0454545456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96.590909090909093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K572">
            <v>4524.772727272727</v>
          </cell>
          <cell r="O572">
            <v>2754.875</v>
          </cell>
          <cell r="P572">
            <v>96.590909090909093</v>
          </cell>
        </row>
        <row r="573">
          <cell r="K573">
            <v>0</v>
          </cell>
          <cell r="O573">
            <v>0</v>
          </cell>
        </row>
        <row r="574">
          <cell r="K574">
            <v>4251.704545454545</v>
          </cell>
          <cell r="O574">
            <v>2500.556818181818</v>
          </cell>
          <cell r="P574">
            <v>96.590909090909093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K578">
            <v>4524.772727272727</v>
          </cell>
          <cell r="O578">
            <v>2868.5113636363635</v>
          </cell>
          <cell r="P578">
            <v>96.590909090909093</v>
          </cell>
        </row>
        <row r="579">
          <cell r="K579">
            <v>0</v>
          </cell>
          <cell r="O579">
            <v>0</v>
          </cell>
        </row>
        <row r="580">
          <cell r="K580">
            <v>4524.772727272727</v>
          </cell>
          <cell r="O580">
            <v>2868.5113636363635</v>
          </cell>
          <cell r="P580">
            <v>96.590909090909093</v>
          </cell>
        </row>
        <row r="581">
          <cell r="K581">
            <v>0</v>
          </cell>
          <cell r="O581">
            <v>0</v>
          </cell>
        </row>
        <row r="582">
          <cell r="K582">
            <v>4524.772727272727</v>
          </cell>
          <cell r="O582">
            <v>2868.5113636363635</v>
          </cell>
          <cell r="P582">
            <v>96.590909090909093</v>
          </cell>
        </row>
        <row r="583">
          <cell r="K583">
            <v>0</v>
          </cell>
          <cell r="O583">
            <v>0</v>
          </cell>
        </row>
        <row r="584">
          <cell r="K584">
            <v>4524.772727272727</v>
          </cell>
          <cell r="O584">
            <v>2868.5113636363635</v>
          </cell>
          <cell r="P584">
            <v>96.590909090909093</v>
          </cell>
        </row>
        <row r="585">
          <cell r="K585">
            <v>0</v>
          </cell>
          <cell r="O585">
            <v>0</v>
          </cell>
        </row>
        <row r="586">
          <cell r="K586">
            <v>6380.170454545455</v>
          </cell>
          <cell r="O586">
            <v>4699.193181818182</v>
          </cell>
          <cell r="P586">
            <v>96.590909090909093</v>
          </cell>
        </row>
        <row r="587">
          <cell r="K587">
            <v>0</v>
          </cell>
          <cell r="O587">
            <v>0</v>
          </cell>
        </row>
        <row r="588">
          <cell r="I588">
            <v>315.73</v>
          </cell>
          <cell r="J588">
            <v>1680</v>
          </cell>
          <cell r="K588">
            <v>30875.877727272727</v>
          </cell>
          <cell r="L588">
            <v>1052.46</v>
          </cell>
          <cell r="N588">
            <v>140</v>
          </cell>
          <cell r="O588">
            <v>8774.988636363636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378.24</v>
          </cell>
          <cell r="J590">
            <v>1680</v>
          </cell>
          <cell r="K590">
            <v>32687.887727272726</v>
          </cell>
          <cell r="L590">
            <v>1260.78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505.08</v>
          </cell>
          <cell r="J592">
            <v>1680</v>
          </cell>
          <cell r="K592">
            <v>36366.437727272729</v>
          </cell>
          <cell r="L592">
            <v>1683.61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669.46</v>
          </cell>
          <cell r="J594">
            <v>1680</v>
          </cell>
          <cell r="K594">
            <v>41133.357727272727</v>
          </cell>
          <cell r="L594">
            <v>2231.52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16678.964090909092</v>
          </cell>
          <cell r="O604">
            <v>3792.7159090909095</v>
          </cell>
          <cell r="P604">
            <v>96.590909090909093</v>
          </cell>
        </row>
        <row r="605">
          <cell r="K605">
            <v>1392.13</v>
          </cell>
          <cell r="L605">
            <v>69.61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83.6</v>
          </cell>
          <cell r="L607">
            <v>4.18</v>
          </cell>
          <cell r="M607">
            <v>9.02</v>
          </cell>
          <cell r="O607">
            <v>0</v>
          </cell>
        </row>
        <row r="608">
          <cell r="K608">
            <v>4524.772727272727</v>
          </cell>
          <cell r="O608">
            <v>2754.875</v>
          </cell>
          <cell r="P608">
            <v>96.590909090909093</v>
          </cell>
        </row>
        <row r="609">
          <cell r="K609">
            <v>0</v>
          </cell>
          <cell r="O609">
            <v>0</v>
          </cell>
        </row>
        <row r="610">
          <cell r="K610">
            <v>3380.25</v>
          </cell>
          <cell r="O610">
            <v>312.90909090909093</v>
          </cell>
          <cell r="P610">
            <v>96.590909090909093</v>
          </cell>
        </row>
        <row r="611">
          <cell r="K611">
            <v>0</v>
          </cell>
          <cell r="O611">
            <v>0</v>
          </cell>
        </row>
        <row r="612">
          <cell r="K612">
            <v>3136.9886363636365</v>
          </cell>
          <cell r="O612">
            <v>1483.340909090909</v>
          </cell>
          <cell r="P612">
            <v>96.590909090909093</v>
          </cell>
        </row>
        <row r="613">
          <cell r="K613">
            <v>0</v>
          </cell>
          <cell r="O613">
            <v>0</v>
          </cell>
        </row>
        <row r="614">
          <cell r="K614">
            <v>3136.9886363636365</v>
          </cell>
          <cell r="O614">
            <v>1483.340909090909</v>
          </cell>
          <cell r="P614">
            <v>96.590909090909093</v>
          </cell>
        </row>
        <row r="615">
          <cell r="K615">
            <v>0</v>
          </cell>
          <cell r="O615">
            <v>0</v>
          </cell>
        </row>
        <row r="616">
          <cell r="K616">
            <v>3136.9886363636365</v>
          </cell>
          <cell r="O616">
            <v>1483.340909090909</v>
          </cell>
          <cell r="P616">
            <v>96.590909090909093</v>
          </cell>
        </row>
        <row r="617">
          <cell r="K617">
            <v>0</v>
          </cell>
          <cell r="O617">
            <v>0</v>
          </cell>
        </row>
        <row r="618">
          <cell r="K618">
            <v>3136.9886363636365</v>
          </cell>
          <cell r="O618">
            <v>1483.340909090909</v>
          </cell>
          <cell r="P618">
            <v>96.590909090909093</v>
          </cell>
        </row>
        <row r="619">
          <cell r="K619">
            <v>0</v>
          </cell>
          <cell r="O619">
            <v>0</v>
          </cell>
        </row>
        <row r="620">
          <cell r="K620">
            <v>3136.9886363636365</v>
          </cell>
          <cell r="O620">
            <v>1483.340909090909</v>
          </cell>
          <cell r="P620">
            <v>96.590909090909093</v>
          </cell>
        </row>
        <row r="621">
          <cell r="K621">
            <v>0</v>
          </cell>
          <cell r="O621">
            <v>0</v>
          </cell>
        </row>
        <row r="622">
          <cell r="K622">
            <v>3136.9886363636365</v>
          </cell>
          <cell r="O622">
            <v>1483.340909090909</v>
          </cell>
          <cell r="P622">
            <v>96.590909090909093</v>
          </cell>
        </row>
        <row r="623">
          <cell r="K623">
            <v>0</v>
          </cell>
          <cell r="O623">
            <v>0</v>
          </cell>
        </row>
        <row r="624">
          <cell r="K624">
            <v>3136.9886363636365</v>
          </cell>
          <cell r="O624">
            <v>1483.340909090909</v>
          </cell>
          <cell r="P624">
            <v>96.590909090909093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K628">
            <v>3136.9886363636365</v>
          </cell>
          <cell r="O628">
            <v>1483.340909090909</v>
          </cell>
          <cell r="P628">
            <v>96.590909090909093</v>
          </cell>
        </row>
        <row r="629">
          <cell r="K629">
            <v>0</v>
          </cell>
          <cell r="O629">
            <v>0</v>
          </cell>
        </row>
        <row r="630">
          <cell r="K630">
            <v>3136.9886363636365</v>
          </cell>
          <cell r="O630">
            <v>1483.340909090909</v>
          </cell>
          <cell r="P630">
            <v>96.590909090909093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I634">
            <v>585.85</v>
          </cell>
          <cell r="J634">
            <v>1680</v>
          </cell>
          <cell r="K634">
            <v>32929.53318181818</v>
          </cell>
          <cell r="L634">
            <v>1952.83</v>
          </cell>
          <cell r="N634">
            <v>140</v>
          </cell>
          <cell r="O634">
            <v>3107.3749999999995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I636">
            <v>764.06</v>
          </cell>
          <cell r="J636">
            <v>1680</v>
          </cell>
          <cell r="K636">
            <v>38097.753181818181</v>
          </cell>
          <cell r="L636">
            <v>2546.88</v>
          </cell>
          <cell r="N636">
            <v>140</v>
          </cell>
          <cell r="O636">
            <v>3107.3749999999995</v>
          </cell>
          <cell r="P636">
            <v>376.59090909090912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70931.839999999997</v>
          </cell>
          <cell r="L667">
            <v>3972.18</v>
          </cell>
          <cell r="M667">
            <v>419.46</v>
          </cell>
          <cell r="N667">
            <v>4218.12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341.6</v>
          </cell>
          <cell r="L669">
            <v>19.13</v>
          </cell>
          <cell r="M669">
            <v>2.02</v>
          </cell>
          <cell r="N669">
            <v>20.309999999999999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328.16</v>
          </cell>
          <cell r="L671">
            <v>18.38</v>
          </cell>
          <cell r="M671">
            <v>1.94</v>
          </cell>
          <cell r="N671">
            <v>19.510000000000002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198.24</v>
          </cell>
          <cell r="L673">
            <v>11.1</v>
          </cell>
          <cell r="M673">
            <v>1.17</v>
          </cell>
          <cell r="N673">
            <v>11.79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4303.7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1205.7386363636363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13952.670454545454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1046.49</v>
          </cell>
          <cell r="L695">
            <v>54.15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3622.38</v>
          </cell>
          <cell r="L701">
            <v>187.46</v>
          </cell>
          <cell r="O701">
            <v>0</v>
          </cell>
        </row>
        <row r="702">
          <cell r="K702">
            <v>16677.534090909092</v>
          </cell>
          <cell r="O702">
            <v>1254.7272727272727</v>
          </cell>
          <cell r="P702">
            <v>96.590909090909093</v>
          </cell>
        </row>
        <row r="704">
          <cell r="K704">
            <v>9632.3904545454552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6701.7604545454542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3582.0722727272732</v>
          </cell>
          <cell r="O710">
            <v>926.44318181818176</v>
          </cell>
          <cell r="P710">
            <v>96.590909090909093</v>
          </cell>
        </row>
        <row r="711">
          <cell r="K711">
            <v>3622.38</v>
          </cell>
          <cell r="L711">
            <v>187.46</v>
          </cell>
          <cell r="O711">
            <v>0</v>
          </cell>
        </row>
        <row r="712">
          <cell r="K712">
            <v>6157.4881818181821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7199.6140909090909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4600.261363636364</v>
          </cell>
          <cell r="O716">
            <v>891.61363636363637</v>
          </cell>
          <cell r="P716">
            <v>96.590909090909093</v>
          </cell>
        </row>
        <row r="717">
          <cell r="K717">
            <v>3622.38</v>
          </cell>
          <cell r="L717">
            <v>187.46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699.21590909090901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210.46</v>
          </cell>
          <cell r="L725">
            <v>10.89</v>
          </cell>
          <cell r="M725">
            <v>32.68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1">
          <cell r="K741">
            <v>147.97</v>
          </cell>
          <cell r="L741">
            <v>7.4</v>
          </cell>
          <cell r="M741">
            <v>22.2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4270.590909090909</v>
          </cell>
          <cell r="O776">
            <v>1033.534090909091</v>
          </cell>
          <cell r="P776">
            <v>96.590909090909093</v>
          </cell>
        </row>
        <row r="777">
          <cell r="K777">
            <v>0</v>
          </cell>
          <cell r="O777">
            <v>0</v>
          </cell>
        </row>
        <row r="778">
          <cell r="K778">
            <v>4430.784090909091</v>
          </cell>
          <cell r="O778">
            <v>1034.4204545454545</v>
          </cell>
          <cell r="P778">
            <v>96.590909090909093</v>
          </cell>
        </row>
        <row r="779">
          <cell r="K779">
            <v>0</v>
          </cell>
          <cell r="O779">
            <v>0</v>
          </cell>
        </row>
        <row r="780">
          <cell r="K780">
            <v>3288.5422727272726</v>
          </cell>
          <cell r="O780">
            <v>905.61363636363637</v>
          </cell>
          <cell r="P780">
            <v>96.590909090909093</v>
          </cell>
        </row>
        <row r="781">
          <cell r="K781">
            <v>828.47</v>
          </cell>
          <cell r="L781">
            <v>42.87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4270.590909090909</v>
          </cell>
          <cell r="O784">
            <v>1033.534090909091</v>
          </cell>
          <cell r="P784">
            <v>96.590909090909093</v>
          </cell>
        </row>
        <row r="785">
          <cell r="K785">
            <v>0</v>
          </cell>
          <cell r="O785">
            <v>0</v>
          </cell>
        </row>
        <row r="786">
          <cell r="K786">
            <v>2158.0231818181819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382.93181818181819</v>
          </cell>
          <cell r="O800">
            <v>233.26136363636365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80.05</v>
          </cell>
          <cell r="O805">
            <v>0</v>
          </cell>
        </row>
        <row r="806">
          <cell r="K806">
            <v>1111.1477272727273</v>
          </cell>
          <cell r="O806">
            <v>581.96590909090912</v>
          </cell>
          <cell r="P806">
            <v>96.590909090909093</v>
          </cell>
        </row>
        <row r="807">
          <cell r="K807">
            <v>0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0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0</v>
          </cell>
          <cell r="O811">
            <v>0</v>
          </cell>
        </row>
        <row r="812">
          <cell r="K812">
            <v>972.47318181818173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2644218.08</v>
          </cell>
          <cell r="L825">
            <v>148076.21</v>
          </cell>
          <cell r="M825">
            <v>15636.65</v>
          </cell>
          <cell r="N825">
            <v>157244.14000000001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13214.43181818182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3277.0622727272726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IABILITY"/>
      <sheetName val="Notes"/>
      <sheetName val="Chart data"/>
      <sheetName val="FLY"/>
      <sheetName val="INDEX"/>
      <sheetName val="SUMMARY"/>
      <sheetName val="FEAS(INPUT)"/>
      <sheetName val="Cover"/>
      <sheetName val="CASHFLOW CODES"/>
      <sheetName val="Claim Summary"/>
      <sheetName val="BOOK-4"/>
      <sheetName val="PRELIMIN"/>
      <sheetName val="SECTION 3 ELECTRICAL EQUIPMENT"/>
      <sheetName val="Elemsum"/>
      <sheetName val="Data2"/>
      <sheetName val="CPDL"/>
      <sheetName val="CODES"/>
      <sheetName val="dBase"/>
      <sheetName val="Staff Acco."/>
      <sheetName val="CONCRETE"/>
      <sheetName val="EDGES"/>
      <sheetName val="JOINTS"/>
      <sheetName val="SUPERSTRUCTURE"/>
      <sheetName val="CASHFLOW_CODES"/>
      <sheetName val="Chart_data"/>
      <sheetName val="Claim_Summary"/>
      <sheetName val="decompte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Alterations"/>
      <sheetName val="Earthworks"/>
      <sheetName val="Concrete,Formwork&amp;Reinforcement"/>
      <sheetName val="Masonry "/>
      <sheetName val="Waterproofing"/>
      <sheetName val="Carpentry &amp; Joinery"/>
      <sheetName val="Ceilings &amp; Partitioning"/>
      <sheetName val="Floor Covering"/>
      <sheetName val="Ironmongery "/>
      <sheetName val="Structural Steelwork"/>
      <sheetName val="Metalwork"/>
      <sheetName val="Plastering"/>
      <sheetName val="Tiling"/>
      <sheetName val="Plumbing &amp; Drainage"/>
      <sheetName val="Fire Protection"/>
      <sheetName val="Electrical Work"/>
      <sheetName val="Mechanical Work"/>
      <sheetName val="Paperhannging"/>
      <sheetName val="Glazing"/>
      <sheetName val="Paintwork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Foundations"/>
      <sheetName val="Precast Contrete"/>
      <sheetName val="Masonry"/>
      <sheetName val="Roof Coverings"/>
      <sheetName val="Ceilings"/>
      <sheetName val="Floor Coverings"/>
      <sheetName val="Ironmongery"/>
      <sheetName val="Plumbing"/>
      <sheetName val="Builders Work"/>
      <sheetName val="Building Works Summary"/>
      <sheetName val="External Works"/>
      <sheetName val="Site Services"/>
      <sheetName val="Ext. &amp; Serv. Works Summary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Setup"/>
      <sheetName val="Claim_Summary1"/>
      <sheetName val="Trolex"/>
      <sheetName val="Table-1"/>
      <sheetName val="Discipline Rates"/>
      <sheetName val="DropdownList"/>
      <sheetName val="CntrlSht"/>
      <sheetName val="Covr"/>
      <sheetName val="Lettr"/>
      <sheetName val="EXEC SUM"/>
      <sheetName val="Summary Assessment"/>
      <sheetName val="Detail Assessment"/>
      <sheetName val="Photo repor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SUMMARY"/>
      <sheetName val="Cost Report-B&amp;V Det"/>
      <sheetName val="GPP_Inp"/>
      <sheetName val="Index"/>
      <sheetName val="____CInp"/>
      <sheetName val="CInp____"/>
      <sheetName val="Tech_Inp"/>
      <sheetName val="QS Info"/>
      <sheetName val="IM Project n"/>
      <sheetName val="Detail"/>
      <sheetName val="&lt;---CInp"/>
      <sheetName val="CInp---&gt;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Cost Report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5.1.2 Activities"/>
      <sheetName val="CPA Calc sheet Rec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B774-D774-4CA8-A0D5-24CE599745CB}">
  <dimension ref="B1:C32"/>
  <sheetViews>
    <sheetView tabSelected="1" view="pageBreakPreview" zoomScale="60" zoomScaleNormal="100" workbookViewId="0">
      <selection activeCell="H8" sqref="H8"/>
    </sheetView>
  </sheetViews>
  <sheetFormatPr defaultColWidth="9.140625" defaultRowHeight="12.75" x14ac:dyDescent="0.2"/>
  <cols>
    <col min="1" max="1" width="9.140625" style="1"/>
    <col min="2" max="2" width="52.42578125" style="1" customWidth="1"/>
    <col min="3" max="3" width="50.140625" style="1" customWidth="1"/>
    <col min="4" max="4" width="5.140625" style="1" customWidth="1"/>
    <col min="5" max="16384" width="9.140625" style="1"/>
  </cols>
  <sheetData>
    <row r="1" spans="2:3" ht="13.5" thickBot="1" x14ac:dyDescent="0.25"/>
    <row r="2" spans="2:3" ht="26.25" x14ac:dyDescent="0.2">
      <c r="B2" s="565" t="s">
        <v>0</v>
      </c>
      <c r="C2" s="566"/>
    </row>
    <row r="3" spans="2:3" ht="26.25" x14ac:dyDescent="0.2">
      <c r="B3" s="567" t="s">
        <v>1</v>
      </c>
      <c r="C3" s="568"/>
    </row>
    <row r="4" spans="2:3" ht="26.25" x14ac:dyDescent="0.2">
      <c r="B4" s="2" t="s">
        <v>2</v>
      </c>
      <c r="C4" s="3"/>
    </row>
    <row r="5" spans="2:3" ht="26.25" x14ac:dyDescent="0.2">
      <c r="B5" s="4"/>
      <c r="C5" s="5"/>
    </row>
    <row r="6" spans="2:3" ht="36" x14ac:dyDescent="0.2">
      <c r="B6" s="6" t="s">
        <v>3</v>
      </c>
      <c r="C6" s="7" t="s">
        <v>4</v>
      </c>
    </row>
    <row r="7" spans="2:3" ht="18" x14ac:dyDescent="0.2">
      <c r="B7" s="6"/>
      <c r="C7" s="8"/>
    </row>
    <row r="8" spans="2:3" ht="18" x14ac:dyDescent="0.2">
      <c r="B8" s="6" t="s">
        <v>5</v>
      </c>
      <c r="C8" s="9"/>
    </row>
    <row r="9" spans="2:3" ht="18" x14ac:dyDescent="0.2">
      <c r="B9" s="6"/>
      <c r="C9" s="10"/>
    </row>
    <row r="10" spans="2:3" ht="18" x14ac:dyDescent="0.2">
      <c r="B10" s="11" t="s">
        <v>6</v>
      </c>
      <c r="C10" s="7"/>
    </row>
    <row r="11" spans="2:3" ht="18" x14ac:dyDescent="0.2">
      <c r="B11" s="12"/>
      <c r="C11" s="8"/>
    </row>
    <row r="12" spans="2:3" ht="18" x14ac:dyDescent="0.2">
      <c r="B12" s="6"/>
      <c r="C12" s="13"/>
    </row>
    <row r="13" spans="2:3" x14ac:dyDescent="0.2">
      <c r="B13" s="14"/>
      <c r="C13" s="15"/>
    </row>
    <row r="14" spans="2:3" ht="18" x14ac:dyDescent="0.2">
      <c r="B14" s="6" t="s">
        <v>7</v>
      </c>
      <c r="C14" s="16"/>
    </row>
    <row r="15" spans="2:3" x14ac:dyDescent="0.2">
      <c r="B15" s="17" t="s">
        <v>8</v>
      </c>
      <c r="C15" s="15"/>
    </row>
    <row r="16" spans="2:3" ht="18" x14ac:dyDescent="0.2">
      <c r="B16" s="6" t="s">
        <v>9</v>
      </c>
      <c r="C16" s="18"/>
    </row>
    <row r="17" spans="2:3" x14ac:dyDescent="0.2">
      <c r="B17" s="17"/>
      <c r="C17" s="19"/>
    </row>
    <row r="18" spans="2:3" x14ac:dyDescent="0.2">
      <c r="B18" s="20"/>
      <c r="C18" s="19"/>
    </row>
    <row r="19" spans="2:3" ht="18" x14ac:dyDescent="0.2">
      <c r="B19" s="11"/>
      <c r="C19" s="21"/>
    </row>
    <row r="20" spans="2:3" ht="15.75" x14ac:dyDescent="0.2">
      <c r="B20" s="22"/>
      <c r="C20" s="23"/>
    </row>
    <row r="21" spans="2:3" ht="18" x14ac:dyDescent="0.2">
      <c r="B21" s="11" t="s">
        <v>10</v>
      </c>
      <c r="C21" s="24"/>
    </row>
    <row r="22" spans="2:3" ht="15.75" x14ac:dyDescent="0.2">
      <c r="B22" s="22"/>
      <c r="C22" s="23"/>
    </row>
    <row r="23" spans="2:3" ht="18" x14ac:dyDescent="0.2">
      <c r="B23" s="11" t="s">
        <v>11</v>
      </c>
      <c r="C23" s="9"/>
    </row>
    <row r="24" spans="2:3" x14ac:dyDescent="0.2">
      <c r="B24" s="20"/>
      <c r="C24" s="8"/>
    </row>
    <row r="25" spans="2:3" ht="15.75" x14ac:dyDescent="0.2">
      <c r="B25" s="22"/>
      <c r="C25" s="23"/>
    </row>
    <row r="26" spans="2:3" ht="15.75" x14ac:dyDescent="0.2">
      <c r="B26" s="22"/>
      <c r="C26" s="23"/>
    </row>
    <row r="27" spans="2:3" ht="18" x14ac:dyDescent="0.2">
      <c r="B27" s="11" t="s">
        <v>12</v>
      </c>
      <c r="C27" s="9"/>
    </row>
    <row r="28" spans="2:3" ht="18" x14ac:dyDescent="0.2">
      <c r="B28" s="20"/>
      <c r="C28" s="9"/>
    </row>
    <row r="29" spans="2:3" ht="18" x14ac:dyDescent="0.2">
      <c r="B29" s="20"/>
      <c r="C29" s="10"/>
    </row>
    <row r="30" spans="2:3" x14ac:dyDescent="0.2">
      <c r="B30" s="20"/>
      <c r="C30" s="25"/>
    </row>
    <row r="31" spans="2:3" ht="18" x14ac:dyDescent="0.2">
      <c r="B31" s="11" t="s">
        <v>13</v>
      </c>
      <c r="C31" s="9"/>
    </row>
    <row r="32" spans="2:3" ht="18.75" thickBot="1" x14ac:dyDescent="0.25">
      <c r="B32" s="26"/>
      <c r="C32" s="27" t="s">
        <v>14</v>
      </c>
    </row>
  </sheetData>
  <mergeCells count="2">
    <mergeCell ref="B2:C2"/>
    <mergeCell ref="B3:C3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C520-AFE5-49EA-AD3D-F9CD8FC4EA32}">
  <dimension ref="A1:J129"/>
  <sheetViews>
    <sheetView view="pageBreakPreview" topLeftCell="A105" zoomScale="87" zoomScaleNormal="100" zoomScaleSheetLayoutView="87" workbookViewId="0">
      <selection activeCell="F12" sqref="F12:F123"/>
    </sheetView>
  </sheetViews>
  <sheetFormatPr defaultColWidth="8.85546875" defaultRowHeight="12.75" x14ac:dyDescent="0.2"/>
  <cols>
    <col min="1" max="1" width="9.140625" style="79" bestFit="1" customWidth="1"/>
    <col min="2" max="2" width="18" style="34" customWidth="1"/>
    <col min="3" max="3" width="47.42578125" style="34" customWidth="1"/>
    <col min="4" max="4" width="8.85546875" style="48"/>
    <col min="5" max="5" width="9.140625" style="48" bestFit="1" customWidth="1"/>
    <col min="6" max="6" width="12.7109375" style="49" customWidth="1"/>
    <col min="7" max="7" width="15.42578125" style="48" customWidth="1"/>
    <col min="8" max="8" width="10.42578125" style="34" bestFit="1" customWidth="1"/>
    <col min="9" max="16384" width="8.85546875" style="34"/>
  </cols>
  <sheetData>
    <row r="1" spans="1:7" x14ac:dyDescent="0.2">
      <c r="A1" s="28"/>
      <c r="B1" s="29" t="s">
        <v>15</v>
      </c>
      <c r="C1" s="30" t="s">
        <v>16</v>
      </c>
      <c r="D1" s="31" t="s">
        <v>17</v>
      </c>
      <c r="E1" s="31" t="s">
        <v>18</v>
      </c>
      <c r="F1" s="32" t="s">
        <v>19</v>
      </c>
      <c r="G1" s="33" t="s">
        <v>20</v>
      </c>
    </row>
    <row r="2" spans="1:7" x14ac:dyDescent="0.2">
      <c r="A2" s="35"/>
      <c r="B2" s="36"/>
      <c r="D2" s="37"/>
      <c r="E2" s="37"/>
      <c r="F2" s="38"/>
      <c r="G2" s="39"/>
    </row>
    <row r="3" spans="1:7" x14ac:dyDescent="0.2">
      <c r="A3" s="35"/>
      <c r="B3" s="36"/>
      <c r="C3" s="40" t="s">
        <v>21</v>
      </c>
      <c r="D3" s="37"/>
      <c r="E3" s="37"/>
      <c r="F3" s="38"/>
      <c r="G3" s="39"/>
    </row>
    <row r="4" spans="1:7" x14ac:dyDescent="0.2">
      <c r="A4" s="35"/>
      <c r="B4" s="36"/>
      <c r="D4" s="37"/>
      <c r="E4" s="37"/>
      <c r="F4" s="38"/>
      <c r="G4" s="39"/>
    </row>
    <row r="5" spans="1:7" x14ac:dyDescent="0.2">
      <c r="A5" s="35"/>
      <c r="B5" s="36" t="s">
        <v>22</v>
      </c>
      <c r="C5" s="40" t="s">
        <v>23</v>
      </c>
      <c r="D5" s="37"/>
      <c r="E5" s="37"/>
      <c r="F5" s="38"/>
      <c r="G5" s="39"/>
    </row>
    <row r="6" spans="1:7" x14ac:dyDescent="0.2">
      <c r="A6" s="35"/>
      <c r="B6" s="36"/>
      <c r="D6" s="37"/>
      <c r="E6" s="37"/>
      <c r="F6" s="38"/>
      <c r="G6" s="39"/>
    </row>
    <row r="7" spans="1:7" x14ac:dyDescent="0.2">
      <c r="A7" s="35"/>
      <c r="B7" s="36"/>
      <c r="C7" s="34" t="s">
        <v>24</v>
      </c>
      <c r="D7" s="37"/>
      <c r="E7" s="37"/>
      <c r="F7" s="38"/>
      <c r="G7" s="39"/>
    </row>
    <row r="8" spans="1:7" x14ac:dyDescent="0.2">
      <c r="A8" s="35"/>
      <c r="B8" s="36"/>
      <c r="C8" s="41" t="s">
        <v>25</v>
      </c>
      <c r="D8" s="37"/>
      <c r="E8" s="37"/>
      <c r="F8" s="38"/>
      <c r="G8" s="39"/>
    </row>
    <row r="9" spans="1:7" x14ac:dyDescent="0.2">
      <c r="A9" s="35"/>
      <c r="B9" s="36"/>
      <c r="D9" s="37"/>
      <c r="E9" s="37"/>
      <c r="F9" s="38"/>
      <c r="G9" s="39"/>
    </row>
    <row r="10" spans="1:7" x14ac:dyDescent="0.2">
      <c r="A10" s="35"/>
      <c r="B10" s="36" t="s">
        <v>26</v>
      </c>
      <c r="C10" s="42" t="s">
        <v>27</v>
      </c>
      <c r="D10" s="37"/>
      <c r="E10" s="37"/>
      <c r="F10" s="38"/>
      <c r="G10" s="39"/>
    </row>
    <row r="11" spans="1:7" x14ac:dyDescent="0.2">
      <c r="A11" s="35"/>
      <c r="B11" s="36"/>
      <c r="D11" s="37"/>
      <c r="E11" s="37"/>
      <c r="F11" s="38"/>
      <c r="G11" s="39"/>
    </row>
    <row r="12" spans="1:7" x14ac:dyDescent="0.2">
      <c r="A12" s="35">
        <v>1</v>
      </c>
      <c r="B12" s="36" t="s">
        <v>28</v>
      </c>
      <c r="C12" s="34" t="s">
        <v>29</v>
      </c>
      <c r="D12" s="37" t="s">
        <v>30</v>
      </c>
      <c r="E12" s="43">
        <v>1</v>
      </c>
      <c r="F12" s="38"/>
      <c r="G12" s="44">
        <f>E12*F12</f>
        <v>0</v>
      </c>
    </row>
    <row r="13" spans="1:7" x14ac:dyDescent="0.2">
      <c r="A13" s="35"/>
      <c r="B13" s="36"/>
      <c r="D13" s="37"/>
      <c r="E13" s="43"/>
      <c r="F13" s="38"/>
      <c r="G13" s="45"/>
    </row>
    <row r="14" spans="1:7" x14ac:dyDescent="0.2">
      <c r="A14" s="35"/>
      <c r="B14" s="36" t="s">
        <v>31</v>
      </c>
      <c r="C14" s="46" t="s">
        <v>32</v>
      </c>
      <c r="D14" s="37"/>
      <c r="E14" s="43"/>
      <c r="F14" s="38"/>
      <c r="G14" s="44"/>
    </row>
    <row r="15" spans="1:7" x14ac:dyDescent="0.2">
      <c r="A15" s="35"/>
      <c r="B15" s="36"/>
      <c r="C15" s="46"/>
      <c r="D15" s="37"/>
      <c r="E15" s="43"/>
      <c r="F15" s="38"/>
      <c r="G15" s="45"/>
    </row>
    <row r="16" spans="1:7" x14ac:dyDescent="0.2">
      <c r="A16" s="35"/>
      <c r="B16" s="36" t="s">
        <v>33</v>
      </c>
      <c r="C16" s="46" t="s">
        <v>34</v>
      </c>
      <c r="D16" s="37"/>
      <c r="E16" s="43"/>
      <c r="F16" s="38"/>
      <c r="G16" s="45"/>
    </row>
    <row r="17" spans="1:7" x14ac:dyDescent="0.2">
      <c r="A17" s="35"/>
      <c r="B17" s="36"/>
      <c r="C17" s="47"/>
      <c r="D17" s="37"/>
      <c r="E17" s="43"/>
      <c r="F17" s="38"/>
      <c r="G17" s="45"/>
    </row>
    <row r="18" spans="1:7" x14ac:dyDescent="0.2">
      <c r="A18" s="35">
        <v>2</v>
      </c>
      <c r="B18" s="36" t="s">
        <v>35</v>
      </c>
      <c r="C18" s="34" t="s">
        <v>36</v>
      </c>
      <c r="D18" s="37" t="s">
        <v>30</v>
      </c>
      <c r="E18" s="43">
        <v>1</v>
      </c>
      <c r="F18" s="38"/>
      <c r="G18" s="44">
        <f>E18*F18</f>
        <v>0</v>
      </c>
    </row>
    <row r="19" spans="1:7" x14ac:dyDescent="0.2">
      <c r="A19" s="35"/>
      <c r="B19" s="36"/>
      <c r="D19" s="37"/>
      <c r="E19" s="37"/>
      <c r="F19" s="38"/>
      <c r="G19" s="39"/>
    </row>
    <row r="20" spans="1:7" x14ac:dyDescent="0.2">
      <c r="A20" s="35">
        <v>3</v>
      </c>
      <c r="B20" s="36" t="s">
        <v>37</v>
      </c>
      <c r="C20" s="34" t="s">
        <v>38</v>
      </c>
      <c r="D20" s="37" t="s">
        <v>30</v>
      </c>
      <c r="E20" s="43">
        <v>1</v>
      </c>
      <c r="F20" s="38"/>
      <c r="G20" s="44">
        <f>E20*F20</f>
        <v>0</v>
      </c>
    </row>
    <row r="21" spans="1:7" x14ac:dyDescent="0.2">
      <c r="A21" s="35"/>
      <c r="B21" s="36"/>
      <c r="D21" s="37"/>
      <c r="E21" s="37"/>
      <c r="F21" s="38"/>
      <c r="G21" s="39"/>
    </row>
    <row r="22" spans="1:7" x14ac:dyDescent="0.2">
      <c r="A22" s="35">
        <v>4</v>
      </c>
      <c r="B22" s="36" t="s">
        <v>39</v>
      </c>
      <c r="C22" s="34" t="s">
        <v>40</v>
      </c>
      <c r="D22" s="37" t="s">
        <v>30</v>
      </c>
      <c r="E22" s="43">
        <v>1</v>
      </c>
      <c r="F22" s="38"/>
      <c r="G22" s="44">
        <f>E22*F22</f>
        <v>0</v>
      </c>
    </row>
    <row r="23" spans="1:7" x14ac:dyDescent="0.2">
      <c r="A23" s="35"/>
      <c r="B23" s="36"/>
      <c r="D23" s="37"/>
      <c r="E23" s="37"/>
      <c r="F23" s="38"/>
      <c r="G23" s="39"/>
    </row>
    <row r="24" spans="1:7" x14ac:dyDescent="0.2">
      <c r="A24" s="35">
        <v>5</v>
      </c>
      <c r="B24" s="36" t="s">
        <v>41</v>
      </c>
      <c r="C24" s="34" t="s">
        <v>42</v>
      </c>
      <c r="D24" s="37" t="s">
        <v>30</v>
      </c>
      <c r="E24" s="43">
        <v>1</v>
      </c>
      <c r="F24" s="38"/>
      <c r="G24" s="44">
        <f>E24*F24</f>
        <v>0</v>
      </c>
    </row>
    <row r="25" spans="1:7" x14ac:dyDescent="0.2">
      <c r="A25" s="35"/>
      <c r="B25" s="36"/>
      <c r="D25" s="37"/>
      <c r="E25" s="37"/>
      <c r="F25" s="38"/>
      <c r="G25" s="39"/>
    </row>
    <row r="26" spans="1:7" x14ac:dyDescent="0.2">
      <c r="A26" s="35">
        <v>6</v>
      </c>
      <c r="B26" s="36" t="s">
        <v>43</v>
      </c>
      <c r="C26" s="34" t="s">
        <v>44</v>
      </c>
      <c r="D26" s="37" t="s">
        <v>30</v>
      </c>
      <c r="E26" s="43">
        <v>1</v>
      </c>
      <c r="F26" s="38"/>
      <c r="G26" s="44">
        <f>E26*F26</f>
        <v>0</v>
      </c>
    </row>
    <row r="27" spans="1:7" x14ac:dyDescent="0.2">
      <c r="A27" s="35"/>
      <c r="B27" s="36"/>
      <c r="C27" s="34" t="s">
        <v>45</v>
      </c>
      <c r="D27" s="37"/>
      <c r="E27" s="37"/>
      <c r="F27" s="38"/>
      <c r="G27" s="39"/>
    </row>
    <row r="28" spans="1:7" x14ac:dyDescent="0.2">
      <c r="A28" s="35"/>
      <c r="B28" s="36"/>
      <c r="C28" s="34" t="s">
        <v>46</v>
      </c>
      <c r="D28" s="37"/>
      <c r="E28" s="37"/>
      <c r="F28" s="38"/>
      <c r="G28" s="39"/>
    </row>
    <row r="29" spans="1:7" x14ac:dyDescent="0.2">
      <c r="A29" s="35"/>
      <c r="B29" s="36"/>
      <c r="D29" s="37"/>
      <c r="E29" s="37"/>
      <c r="F29" s="38"/>
      <c r="G29" s="39"/>
    </row>
    <row r="30" spans="1:7" x14ac:dyDescent="0.2">
      <c r="A30" s="35">
        <v>7</v>
      </c>
      <c r="B30" s="36" t="s">
        <v>47</v>
      </c>
      <c r="C30" s="34" t="s">
        <v>48</v>
      </c>
      <c r="D30" s="37" t="s">
        <v>30</v>
      </c>
      <c r="E30" s="43">
        <v>1</v>
      </c>
      <c r="F30" s="38"/>
      <c r="G30" s="44">
        <f>E30*F30</f>
        <v>0</v>
      </c>
    </row>
    <row r="31" spans="1:7" x14ac:dyDescent="0.2">
      <c r="A31" s="35"/>
      <c r="B31" s="36"/>
      <c r="D31" s="37"/>
      <c r="E31" s="37"/>
      <c r="F31" s="38"/>
      <c r="G31" s="39"/>
    </row>
    <row r="32" spans="1:7" x14ac:dyDescent="0.2">
      <c r="A32" s="35">
        <v>8</v>
      </c>
      <c r="B32" s="36" t="s">
        <v>49</v>
      </c>
      <c r="C32" s="34" t="s">
        <v>50</v>
      </c>
      <c r="D32" s="37" t="s">
        <v>30</v>
      </c>
      <c r="E32" s="43">
        <v>1</v>
      </c>
      <c r="F32" s="38"/>
      <c r="G32" s="44">
        <f>E32*F32</f>
        <v>0</v>
      </c>
    </row>
    <row r="33" spans="1:10" x14ac:dyDescent="0.2">
      <c r="A33" s="35"/>
      <c r="B33" s="36"/>
      <c r="C33" s="34" t="s">
        <v>51</v>
      </c>
      <c r="D33" s="37"/>
      <c r="E33" s="37"/>
      <c r="F33" s="38"/>
      <c r="G33" s="39"/>
    </row>
    <row r="34" spans="1:10" x14ac:dyDescent="0.2">
      <c r="A34" s="35"/>
      <c r="B34" s="36"/>
      <c r="C34" s="34" t="s">
        <v>52</v>
      </c>
      <c r="D34" s="37"/>
      <c r="E34" s="37"/>
      <c r="F34" s="38"/>
      <c r="G34" s="39"/>
    </row>
    <row r="35" spans="1:10" x14ac:dyDescent="0.2">
      <c r="A35" s="35"/>
      <c r="B35" s="36"/>
      <c r="C35" s="34" t="s">
        <v>46</v>
      </c>
      <c r="D35" s="37"/>
      <c r="E35" s="37"/>
      <c r="F35" s="38"/>
      <c r="G35" s="39"/>
    </row>
    <row r="36" spans="1:10" x14ac:dyDescent="0.2">
      <c r="A36" s="35"/>
      <c r="B36" s="36"/>
      <c r="D36" s="37"/>
      <c r="E36" s="37"/>
      <c r="F36" s="38"/>
      <c r="G36" s="39"/>
    </row>
    <row r="37" spans="1:10" x14ac:dyDescent="0.2">
      <c r="A37" s="35">
        <v>9</v>
      </c>
      <c r="B37" s="36" t="s">
        <v>53</v>
      </c>
      <c r="C37" s="34" t="s">
        <v>54</v>
      </c>
      <c r="D37" s="37" t="s">
        <v>30</v>
      </c>
      <c r="E37" s="43">
        <v>1</v>
      </c>
      <c r="F37" s="38"/>
      <c r="G37" s="44">
        <f>E37*F37</f>
        <v>0</v>
      </c>
    </row>
    <row r="38" spans="1:10" x14ac:dyDescent="0.2">
      <c r="A38" s="35"/>
      <c r="B38" s="36"/>
      <c r="C38" s="34" t="s">
        <v>55</v>
      </c>
      <c r="D38" s="37"/>
      <c r="E38" s="37"/>
      <c r="F38" s="38"/>
      <c r="G38" s="44"/>
    </row>
    <row r="39" spans="1:10" x14ac:dyDescent="0.2">
      <c r="A39" s="35"/>
      <c r="B39" s="36"/>
      <c r="C39" s="34" t="s">
        <v>56</v>
      </c>
      <c r="D39" s="37"/>
      <c r="E39" s="37"/>
      <c r="F39" s="38"/>
      <c r="G39" s="44"/>
    </row>
    <row r="40" spans="1:10" x14ac:dyDescent="0.2">
      <c r="A40" s="35"/>
      <c r="B40" s="36"/>
      <c r="C40" s="34" t="s">
        <v>57</v>
      </c>
      <c r="D40" s="37"/>
      <c r="E40" s="37"/>
      <c r="F40" s="38"/>
      <c r="G40" s="44"/>
    </row>
    <row r="41" spans="1:10" x14ac:dyDescent="0.2">
      <c r="A41" s="35"/>
      <c r="B41" s="36"/>
      <c r="C41" s="34" t="s">
        <v>58</v>
      </c>
      <c r="D41" s="37"/>
      <c r="E41" s="37"/>
      <c r="F41" s="38"/>
      <c r="G41" s="44"/>
    </row>
    <row r="42" spans="1:10" x14ac:dyDescent="0.2">
      <c r="A42" s="35"/>
      <c r="B42" s="36"/>
      <c r="C42" s="34" t="s">
        <v>59</v>
      </c>
      <c r="D42" s="37"/>
      <c r="E42" s="37"/>
      <c r="F42" s="38"/>
      <c r="G42" s="44"/>
    </row>
    <row r="43" spans="1:10" x14ac:dyDescent="0.2">
      <c r="A43" s="35"/>
      <c r="B43" s="36"/>
      <c r="C43" s="34" t="s">
        <v>60</v>
      </c>
      <c r="D43" s="37"/>
      <c r="E43" s="37"/>
      <c r="F43" s="38"/>
      <c r="G43" s="44"/>
    </row>
    <row r="44" spans="1:10" x14ac:dyDescent="0.2">
      <c r="A44" s="35"/>
      <c r="B44" s="36"/>
      <c r="C44" s="34" t="s">
        <v>61</v>
      </c>
      <c r="D44" s="37"/>
      <c r="E44" s="37"/>
      <c r="F44" s="38"/>
      <c r="G44" s="38"/>
    </row>
    <row r="45" spans="1:10" x14ac:dyDescent="0.2">
      <c r="A45" s="35"/>
      <c r="B45" s="36"/>
      <c r="C45" s="47"/>
      <c r="D45" s="37"/>
      <c r="E45" s="37"/>
      <c r="F45" s="38"/>
      <c r="G45" s="39"/>
    </row>
    <row r="46" spans="1:10" x14ac:dyDescent="0.2">
      <c r="A46" s="35">
        <v>10</v>
      </c>
      <c r="B46" s="36" t="s">
        <v>62</v>
      </c>
      <c r="C46" s="34" t="s">
        <v>63</v>
      </c>
      <c r="D46" s="37" t="s">
        <v>30</v>
      </c>
      <c r="E46" s="43">
        <v>1</v>
      </c>
      <c r="F46" s="38"/>
      <c r="G46" s="38">
        <f>E46*F46</f>
        <v>0</v>
      </c>
      <c r="H46" s="48"/>
      <c r="I46" s="49"/>
      <c r="J46" s="49"/>
    </row>
    <row r="47" spans="1:10" x14ac:dyDescent="0.2">
      <c r="A47" s="35"/>
      <c r="B47" s="36"/>
      <c r="D47" s="37"/>
      <c r="E47" s="37"/>
      <c r="F47" s="38"/>
      <c r="G47" s="39"/>
    </row>
    <row r="48" spans="1:10" x14ac:dyDescent="0.2">
      <c r="A48" s="35">
        <v>11</v>
      </c>
      <c r="B48" s="36" t="s">
        <v>64</v>
      </c>
      <c r="C48" s="34" t="s">
        <v>65</v>
      </c>
      <c r="D48" s="37" t="s">
        <v>30</v>
      </c>
      <c r="E48" s="43">
        <v>1</v>
      </c>
      <c r="F48" s="38"/>
      <c r="G48" s="38">
        <f>E48*F48</f>
        <v>0</v>
      </c>
    </row>
    <row r="49" spans="1:7" x14ac:dyDescent="0.2">
      <c r="A49" s="35"/>
      <c r="B49" s="36"/>
      <c r="D49" s="37"/>
      <c r="E49" s="37"/>
      <c r="F49" s="38"/>
      <c r="G49" s="39"/>
    </row>
    <row r="50" spans="1:7" x14ac:dyDescent="0.2">
      <c r="A50" s="35">
        <v>12</v>
      </c>
      <c r="B50" s="36" t="s">
        <v>66</v>
      </c>
      <c r="C50" s="34" t="s">
        <v>67</v>
      </c>
      <c r="D50" s="37" t="s">
        <v>30</v>
      </c>
      <c r="E50" s="43">
        <v>1</v>
      </c>
      <c r="F50" s="38"/>
      <c r="G50" s="44">
        <f>E50*F50</f>
        <v>0</v>
      </c>
    </row>
    <row r="51" spans="1:7" x14ac:dyDescent="0.2">
      <c r="A51" s="35"/>
      <c r="B51" s="36"/>
      <c r="D51" s="37"/>
      <c r="E51" s="43"/>
      <c r="F51" s="38"/>
      <c r="G51" s="44"/>
    </row>
    <row r="52" spans="1:7" ht="13.5" customHeight="1" x14ac:dyDescent="0.2">
      <c r="A52" s="35">
        <v>13</v>
      </c>
      <c r="B52" s="36"/>
      <c r="C52" s="50" t="s">
        <v>68</v>
      </c>
      <c r="D52" s="51" t="s">
        <v>30</v>
      </c>
      <c r="E52" s="52">
        <v>1</v>
      </c>
      <c r="F52" s="53"/>
      <c r="G52" s="54">
        <f>E52*F52</f>
        <v>0</v>
      </c>
    </row>
    <row r="53" spans="1:7" ht="13.5" customHeight="1" x14ac:dyDescent="0.2">
      <c r="A53" s="35"/>
      <c r="B53" s="36"/>
      <c r="C53" s="50" t="s">
        <v>69</v>
      </c>
      <c r="D53" s="51"/>
      <c r="E53" s="51"/>
      <c r="F53" s="53"/>
      <c r="G53" s="53"/>
    </row>
    <row r="54" spans="1:7" ht="13.5" customHeight="1" x14ac:dyDescent="0.2">
      <c r="A54" s="35"/>
      <c r="B54" s="36"/>
      <c r="C54" s="50"/>
      <c r="D54" s="51"/>
      <c r="E54" s="51"/>
      <c r="F54" s="53"/>
      <c r="G54" s="53"/>
    </row>
    <row r="55" spans="1:7" ht="13.5" customHeight="1" x14ac:dyDescent="0.2">
      <c r="A55" s="35">
        <v>14</v>
      </c>
      <c r="B55" s="36"/>
      <c r="C55" s="50" t="s">
        <v>70</v>
      </c>
      <c r="D55" s="51" t="s">
        <v>30</v>
      </c>
      <c r="E55" s="52">
        <v>1</v>
      </c>
      <c r="F55" s="53"/>
      <c r="G55" s="54">
        <f>E55*F55</f>
        <v>0</v>
      </c>
    </row>
    <row r="56" spans="1:7" ht="13.5" customHeight="1" x14ac:dyDescent="0.2">
      <c r="A56" s="35"/>
      <c r="B56" s="36"/>
      <c r="C56" s="50" t="s">
        <v>69</v>
      </c>
      <c r="D56" s="51"/>
      <c r="E56" s="51"/>
      <c r="F56" s="53"/>
      <c r="G56" s="53"/>
    </row>
    <row r="57" spans="1:7" ht="13.5" customHeight="1" x14ac:dyDescent="0.2">
      <c r="A57" s="35"/>
      <c r="B57" s="36"/>
      <c r="C57" s="50"/>
      <c r="D57" s="51"/>
      <c r="E57" s="52"/>
      <c r="F57" s="53"/>
      <c r="G57" s="54"/>
    </row>
    <row r="58" spans="1:7" ht="13.5" customHeight="1" x14ac:dyDescent="0.2">
      <c r="A58" s="35">
        <v>15</v>
      </c>
      <c r="B58" s="36"/>
      <c r="C58" s="50" t="s">
        <v>71</v>
      </c>
      <c r="D58" s="51" t="s">
        <v>30</v>
      </c>
      <c r="E58" s="52">
        <v>1</v>
      </c>
      <c r="F58" s="53"/>
      <c r="G58" s="54">
        <f>E58*F58</f>
        <v>0</v>
      </c>
    </row>
    <row r="59" spans="1:7" ht="13.5" customHeight="1" x14ac:dyDescent="0.2">
      <c r="A59" s="35"/>
      <c r="B59" s="36"/>
      <c r="C59" s="50" t="s">
        <v>72</v>
      </c>
      <c r="D59" s="51"/>
      <c r="E59" s="52"/>
      <c r="F59" s="53"/>
      <c r="G59" s="54"/>
    </row>
    <row r="60" spans="1:7" ht="13.5" customHeight="1" x14ac:dyDescent="0.2">
      <c r="A60" s="35"/>
      <c r="B60" s="36"/>
      <c r="D60" s="37"/>
      <c r="E60" s="43"/>
      <c r="F60" s="38"/>
      <c r="G60" s="44"/>
    </row>
    <row r="61" spans="1:7" ht="13.5" customHeight="1" x14ac:dyDescent="0.2">
      <c r="A61" s="35">
        <v>16</v>
      </c>
      <c r="B61" s="36" t="s">
        <v>73</v>
      </c>
      <c r="C61" s="34" t="s">
        <v>74</v>
      </c>
      <c r="D61" s="37" t="s">
        <v>30</v>
      </c>
      <c r="E61" s="43">
        <v>1</v>
      </c>
      <c r="F61" s="38"/>
      <c r="G61" s="44">
        <f>E61*F61</f>
        <v>0</v>
      </c>
    </row>
    <row r="62" spans="1:7" x14ac:dyDescent="0.2">
      <c r="A62" s="35"/>
      <c r="B62" s="36"/>
      <c r="D62" s="37"/>
      <c r="E62" s="37"/>
      <c r="F62" s="38"/>
      <c r="G62" s="39"/>
    </row>
    <row r="63" spans="1:7" x14ac:dyDescent="0.2">
      <c r="A63" s="35"/>
      <c r="B63" s="36" t="s">
        <v>75</v>
      </c>
      <c r="C63" s="42" t="s">
        <v>76</v>
      </c>
      <c r="D63" s="37"/>
      <c r="E63" s="37"/>
      <c r="F63" s="38"/>
      <c r="G63" s="39"/>
    </row>
    <row r="64" spans="1:7" x14ac:dyDescent="0.2">
      <c r="A64" s="35"/>
      <c r="B64" s="36"/>
      <c r="D64" s="37"/>
      <c r="E64" s="37"/>
      <c r="F64" s="38"/>
      <c r="G64" s="39"/>
    </row>
    <row r="65" spans="1:8" x14ac:dyDescent="0.2">
      <c r="A65" s="35">
        <v>17</v>
      </c>
      <c r="B65" s="36" t="s">
        <v>77</v>
      </c>
      <c r="C65" s="34" t="s">
        <v>29</v>
      </c>
      <c r="D65" s="37" t="s">
        <v>30</v>
      </c>
      <c r="E65" s="43">
        <v>1</v>
      </c>
      <c r="F65" s="38"/>
      <c r="G65" s="44">
        <f>E65*F65</f>
        <v>0</v>
      </c>
    </row>
    <row r="66" spans="1:8" x14ac:dyDescent="0.2">
      <c r="A66" s="35"/>
      <c r="B66" s="36"/>
      <c r="D66" s="37"/>
      <c r="E66" s="37"/>
      <c r="F66" s="38"/>
      <c r="G66" s="39"/>
    </row>
    <row r="67" spans="1:8" x14ac:dyDescent="0.2">
      <c r="A67" s="35"/>
      <c r="B67" s="36" t="s">
        <v>78</v>
      </c>
      <c r="C67" s="46" t="s">
        <v>79</v>
      </c>
      <c r="D67" s="55"/>
      <c r="E67" s="37"/>
      <c r="F67" s="38"/>
      <c r="G67" s="38"/>
    </row>
    <row r="68" spans="1:8" x14ac:dyDescent="0.2">
      <c r="A68" s="35"/>
      <c r="B68" s="36"/>
      <c r="C68" s="46" t="s">
        <v>80</v>
      </c>
      <c r="D68" s="55"/>
      <c r="E68" s="37"/>
      <c r="F68" s="38"/>
      <c r="G68" s="39"/>
    </row>
    <row r="69" spans="1:8" x14ac:dyDescent="0.2">
      <c r="A69" s="35"/>
      <c r="B69" s="36"/>
      <c r="C69" s="46" t="s">
        <v>81</v>
      </c>
      <c r="D69" s="55"/>
      <c r="E69" s="37"/>
      <c r="F69" s="38"/>
      <c r="G69" s="39"/>
    </row>
    <row r="70" spans="1:8" x14ac:dyDescent="0.2">
      <c r="A70" s="35"/>
      <c r="B70" s="36"/>
      <c r="D70" s="55"/>
      <c r="E70" s="37"/>
      <c r="F70" s="38"/>
      <c r="G70" s="39"/>
    </row>
    <row r="71" spans="1:8" x14ac:dyDescent="0.2">
      <c r="A71" s="35"/>
      <c r="B71" s="36" t="s">
        <v>82</v>
      </c>
      <c r="C71" s="46" t="s">
        <v>83</v>
      </c>
      <c r="D71" s="37"/>
      <c r="E71" s="37"/>
      <c r="F71" s="38"/>
      <c r="G71" s="38"/>
    </row>
    <row r="72" spans="1:8" x14ac:dyDescent="0.2">
      <c r="A72" s="35"/>
      <c r="B72" s="36"/>
      <c r="D72" s="37"/>
      <c r="E72" s="37"/>
      <c r="F72" s="38"/>
      <c r="G72" s="39"/>
    </row>
    <row r="73" spans="1:8" x14ac:dyDescent="0.2">
      <c r="A73" s="35">
        <v>18</v>
      </c>
      <c r="B73" s="36" t="s">
        <v>84</v>
      </c>
      <c r="C73" s="34" t="s">
        <v>85</v>
      </c>
      <c r="D73" s="37" t="s">
        <v>30</v>
      </c>
      <c r="E73" s="43">
        <v>1</v>
      </c>
      <c r="F73" s="38"/>
      <c r="G73" s="44">
        <f>E73*F73</f>
        <v>0</v>
      </c>
      <c r="H73" s="56">
        <f>F73/18</f>
        <v>0</v>
      </c>
    </row>
    <row r="74" spans="1:8" x14ac:dyDescent="0.2">
      <c r="A74" s="35"/>
      <c r="B74" s="36"/>
      <c r="D74" s="37"/>
      <c r="E74" s="37"/>
      <c r="F74" s="39"/>
      <c r="G74" s="39"/>
    </row>
    <row r="75" spans="1:8" x14ac:dyDescent="0.2">
      <c r="A75" s="35">
        <v>19</v>
      </c>
      <c r="B75" s="36" t="s">
        <v>86</v>
      </c>
      <c r="C75" s="34" t="s">
        <v>38</v>
      </c>
      <c r="D75" s="37" t="s">
        <v>30</v>
      </c>
      <c r="E75" s="43">
        <v>1</v>
      </c>
      <c r="F75" s="38"/>
      <c r="G75" s="44">
        <f>E75*F75</f>
        <v>0</v>
      </c>
    </row>
    <row r="76" spans="1:8" x14ac:dyDescent="0.2">
      <c r="A76" s="35"/>
      <c r="B76" s="36"/>
      <c r="D76" s="37"/>
      <c r="E76" s="37"/>
      <c r="F76" s="39"/>
      <c r="G76" s="39"/>
    </row>
    <row r="77" spans="1:8" x14ac:dyDescent="0.2">
      <c r="A77" s="35">
        <v>20</v>
      </c>
      <c r="B77" s="36" t="s">
        <v>87</v>
      </c>
      <c r="C77" s="34" t="s">
        <v>40</v>
      </c>
      <c r="D77" s="37" t="s">
        <v>30</v>
      </c>
      <c r="E77" s="43">
        <v>1</v>
      </c>
      <c r="F77" s="38"/>
      <c r="G77" s="44">
        <f>E77*F77</f>
        <v>0</v>
      </c>
    </row>
    <row r="78" spans="1:8" x14ac:dyDescent="0.2">
      <c r="A78" s="35"/>
      <c r="B78" s="36"/>
      <c r="D78" s="37"/>
      <c r="E78" s="37"/>
      <c r="F78" s="39"/>
      <c r="G78" s="39"/>
    </row>
    <row r="79" spans="1:8" x14ac:dyDescent="0.2">
      <c r="A79" s="35">
        <v>21</v>
      </c>
      <c r="B79" s="36" t="s">
        <v>88</v>
      </c>
      <c r="C79" s="34" t="s">
        <v>42</v>
      </c>
      <c r="D79" s="37" t="s">
        <v>30</v>
      </c>
      <c r="E79" s="43">
        <v>1</v>
      </c>
      <c r="F79" s="38"/>
      <c r="G79" s="44">
        <f>E79*F79</f>
        <v>0</v>
      </c>
      <c r="H79" s="56">
        <f>F79/18</f>
        <v>0</v>
      </c>
    </row>
    <row r="80" spans="1:8" x14ac:dyDescent="0.2">
      <c r="A80" s="35"/>
      <c r="B80" s="36"/>
      <c r="D80" s="37"/>
      <c r="E80" s="37"/>
      <c r="F80" s="39"/>
      <c r="G80" s="39"/>
    </row>
    <row r="81" spans="1:8" x14ac:dyDescent="0.2">
      <c r="A81" s="35">
        <v>22</v>
      </c>
      <c r="B81" s="36" t="s">
        <v>89</v>
      </c>
      <c r="C81" s="34" t="s">
        <v>44</v>
      </c>
      <c r="D81" s="37" t="s">
        <v>30</v>
      </c>
      <c r="E81" s="43">
        <v>1</v>
      </c>
      <c r="F81" s="38"/>
      <c r="G81" s="44">
        <f>E81*F81</f>
        <v>0</v>
      </c>
      <c r="H81" s="56">
        <f>F81/18</f>
        <v>0</v>
      </c>
    </row>
    <row r="82" spans="1:8" x14ac:dyDescent="0.2">
      <c r="A82" s="35"/>
      <c r="B82" s="36"/>
      <c r="C82" s="34" t="s">
        <v>90</v>
      </c>
      <c r="D82" s="37"/>
      <c r="E82" s="37"/>
      <c r="F82" s="39"/>
      <c r="G82" s="39"/>
    </row>
    <row r="83" spans="1:8" x14ac:dyDescent="0.2">
      <c r="A83" s="35"/>
      <c r="B83" s="36"/>
      <c r="C83" s="34" t="s">
        <v>46</v>
      </c>
      <c r="D83" s="37"/>
      <c r="E83" s="37"/>
      <c r="F83" s="39"/>
      <c r="G83" s="39"/>
    </row>
    <row r="84" spans="1:8" x14ac:dyDescent="0.2">
      <c r="A84" s="35"/>
      <c r="B84" s="36"/>
      <c r="D84" s="37"/>
      <c r="E84" s="37"/>
      <c r="F84" s="39"/>
      <c r="G84" s="39"/>
    </row>
    <row r="85" spans="1:8" x14ac:dyDescent="0.2">
      <c r="A85" s="35">
        <v>23</v>
      </c>
      <c r="B85" s="36" t="s">
        <v>91</v>
      </c>
      <c r="C85" s="34" t="s">
        <v>48</v>
      </c>
      <c r="D85" s="37" t="s">
        <v>30</v>
      </c>
      <c r="E85" s="43">
        <v>1</v>
      </c>
      <c r="F85" s="38"/>
      <c r="G85" s="44">
        <f>E85*F85</f>
        <v>0</v>
      </c>
    </row>
    <row r="86" spans="1:8" x14ac:dyDescent="0.2">
      <c r="A86" s="55"/>
      <c r="B86" s="36"/>
      <c r="D86" s="37"/>
      <c r="E86" s="37"/>
      <c r="F86" s="39"/>
      <c r="G86" s="39"/>
    </row>
    <row r="87" spans="1:8" x14ac:dyDescent="0.2">
      <c r="A87" s="35">
        <v>24</v>
      </c>
      <c r="B87" s="36" t="s">
        <v>92</v>
      </c>
      <c r="C87" s="34" t="s">
        <v>50</v>
      </c>
      <c r="D87" s="37" t="s">
        <v>30</v>
      </c>
      <c r="E87" s="43">
        <v>1</v>
      </c>
      <c r="F87" s="38"/>
      <c r="G87" s="44">
        <f>E87*F87</f>
        <v>0</v>
      </c>
    </row>
    <row r="88" spans="1:8" x14ac:dyDescent="0.2">
      <c r="A88" s="35"/>
      <c r="B88" s="36"/>
      <c r="C88" s="34" t="s">
        <v>51</v>
      </c>
      <c r="D88" s="37"/>
      <c r="E88" s="37"/>
      <c r="F88" s="38"/>
      <c r="G88" s="39"/>
    </row>
    <row r="89" spans="1:8" x14ac:dyDescent="0.2">
      <c r="A89" s="35"/>
      <c r="B89" s="36"/>
      <c r="C89" s="34" t="s">
        <v>93</v>
      </c>
      <c r="D89" s="37"/>
      <c r="E89" s="37"/>
      <c r="F89" s="38"/>
      <c r="G89" s="39"/>
    </row>
    <row r="90" spans="1:8" x14ac:dyDescent="0.2">
      <c r="A90" s="35"/>
      <c r="B90" s="36"/>
      <c r="C90" s="34" t="s">
        <v>46</v>
      </c>
      <c r="D90" s="37"/>
      <c r="E90" s="37"/>
      <c r="F90" s="38"/>
      <c r="G90" s="39"/>
    </row>
    <row r="91" spans="1:8" x14ac:dyDescent="0.2">
      <c r="A91" s="35"/>
      <c r="B91" s="36"/>
      <c r="D91" s="37"/>
      <c r="E91" s="37"/>
      <c r="F91" s="38"/>
      <c r="G91" s="39"/>
    </row>
    <row r="92" spans="1:8" x14ac:dyDescent="0.2">
      <c r="A92" s="35">
        <v>25</v>
      </c>
      <c r="B92" s="36" t="s">
        <v>94</v>
      </c>
      <c r="C92" s="34" t="s">
        <v>54</v>
      </c>
      <c r="D92" s="37" t="s">
        <v>30</v>
      </c>
      <c r="E92" s="43">
        <v>1</v>
      </c>
      <c r="F92" s="38"/>
      <c r="G92" s="44">
        <f>E92*F92</f>
        <v>0</v>
      </c>
    </row>
    <row r="93" spans="1:8" x14ac:dyDescent="0.2">
      <c r="A93" s="35"/>
      <c r="B93" s="36"/>
      <c r="C93" s="34" t="s">
        <v>55</v>
      </c>
      <c r="D93" s="57"/>
      <c r="E93" s="37"/>
      <c r="F93" s="38"/>
      <c r="G93" s="39"/>
    </row>
    <row r="94" spans="1:8" x14ac:dyDescent="0.2">
      <c r="A94" s="35"/>
      <c r="B94" s="36"/>
      <c r="C94" s="34" t="s">
        <v>56</v>
      </c>
      <c r="D94" s="57"/>
      <c r="E94" s="37"/>
      <c r="F94" s="38"/>
      <c r="G94" s="39"/>
    </row>
    <row r="95" spans="1:8" x14ac:dyDescent="0.2">
      <c r="A95" s="35"/>
      <c r="B95" s="36"/>
      <c r="C95" s="34" t="s">
        <v>57</v>
      </c>
      <c r="D95" s="57"/>
      <c r="E95" s="37"/>
      <c r="F95" s="38"/>
      <c r="G95" s="39"/>
    </row>
    <row r="96" spans="1:8" x14ac:dyDescent="0.2">
      <c r="A96" s="35"/>
      <c r="B96" s="36"/>
      <c r="C96" s="34" t="s">
        <v>58</v>
      </c>
      <c r="D96" s="57"/>
      <c r="E96" s="37"/>
      <c r="F96" s="38"/>
      <c r="G96" s="39"/>
    </row>
    <row r="97" spans="1:7" x14ac:dyDescent="0.2">
      <c r="A97" s="35"/>
      <c r="B97" s="36"/>
      <c r="C97" s="34" t="s">
        <v>59</v>
      </c>
      <c r="D97" s="57"/>
      <c r="E97" s="37"/>
      <c r="F97" s="38"/>
      <c r="G97" s="39"/>
    </row>
    <row r="98" spans="1:7" x14ac:dyDescent="0.2">
      <c r="A98" s="35"/>
      <c r="B98" s="36"/>
      <c r="C98" s="34" t="s">
        <v>60</v>
      </c>
      <c r="D98" s="57"/>
      <c r="E98" s="37"/>
      <c r="F98" s="38"/>
      <c r="G98" s="39"/>
    </row>
    <row r="99" spans="1:7" x14ac:dyDescent="0.2">
      <c r="A99" s="35"/>
      <c r="B99" s="36"/>
      <c r="C99" s="34" t="s">
        <v>61</v>
      </c>
      <c r="D99" s="57"/>
      <c r="E99" s="37"/>
      <c r="F99" s="38"/>
      <c r="G99" s="39"/>
    </row>
    <row r="100" spans="1:7" x14ac:dyDescent="0.2">
      <c r="A100" s="35"/>
      <c r="B100" s="36"/>
      <c r="D100" s="37"/>
      <c r="E100" s="37"/>
      <c r="F100" s="38"/>
      <c r="G100" s="39"/>
    </row>
    <row r="101" spans="1:7" x14ac:dyDescent="0.2">
      <c r="A101" s="35">
        <v>26</v>
      </c>
      <c r="B101" s="36" t="s">
        <v>95</v>
      </c>
      <c r="C101" s="34" t="s">
        <v>63</v>
      </c>
      <c r="D101" s="37" t="s">
        <v>30</v>
      </c>
      <c r="E101" s="43">
        <v>1</v>
      </c>
      <c r="F101" s="38"/>
      <c r="G101" s="44">
        <f>E101*F101</f>
        <v>0</v>
      </c>
    </row>
    <row r="102" spans="1:7" x14ac:dyDescent="0.2">
      <c r="A102" s="35"/>
      <c r="B102" s="36"/>
      <c r="D102" s="37"/>
      <c r="E102" s="37"/>
      <c r="F102" s="38"/>
      <c r="G102" s="39"/>
    </row>
    <row r="103" spans="1:7" x14ac:dyDescent="0.2">
      <c r="A103" s="35">
        <v>27</v>
      </c>
      <c r="B103" s="36" t="s">
        <v>96</v>
      </c>
      <c r="C103" s="34" t="s">
        <v>65</v>
      </c>
      <c r="D103" s="37" t="s">
        <v>30</v>
      </c>
      <c r="E103" s="43">
        <v>1</v>
      </c>
      <c r="F103" s="38"/>
      <c r="G103" s="44">
        <f>E103*F103</f>
        <v>0</v>
      </c>
    </row>
    <row r="104" spans="1:7" x14ac:dyDescent="0.2">
      <c r="A104" s="35"/>
      <c r="B104" s="36"/>
      <c r="D104" s="37"/>
      <c r="E104" s="37"/>
      <c r="F104" s="38"/>
      <c r="G104" s="39"/>
    </row>
    <row r="105" spans="1:7" x14ac:dyDescent="0.2">
      <c r="A105" s="35">
        <v>28</v>
      </c>
      <c r="B105" s="36" t="s">
        <v>97</v>
      </c>
      <c r="C105" s="34" t="s">
        <v>98</v>
      </c>
      <c r="D105" s="37" t="s">
        <v>30</v>
      </c>
      <c r="E105" s="43">
        <v>1</v>
      </c>
      <c r="F105" s="38"/>
      <c r="G105" s="44">
        <f>E105*F105</f>
        <v>0</v>
      </c>
    </row>
    <row r="106" spans="1:7" x14ac:dyDescent="0.2">
      <c r="A106" s="35"/>
      <c r="B106" s="36"/>
      <c r="D106" s="37"/>
      <c r="E106" s="37"/>
      <c r="F106" s="38"/>
      <c r="G106" s="39"/>
    </row>
    <row r="107" spans="1:7" x14ac:dyDescent="0.2">
      <c r="A107" s="35">
        <v>29</v>
      </c>
      <c r="B107" s="36" t="s">
        <v>99</v>
      </c>
      <c r="C107" s="34" t="s">
        <v>100</v>
      </c>
      <c r="D107" s="37" t="s">
        <v>30</v>
      </c>
      <c r="E107" s="43">
        <v>1</v>
      </c>
      <c r="F107" s="38"/>
      <c r="G107" s="44">
        <f>E107*F107</f>
        <v>0</v>
      </c>
    </row>
    <row r="108" spans="1:7" x14ac:dyDescent="0.2">
      <c r="A108" s="35"/>
      <c r="B108" s="36"/>
      <c r="C108" s="34" t="s">
        <v>101</v>
      </c>
      <c r="D108" s="37"/>
      <c r="E108" s="37"/>
      <c r="F108" s="38"/>
      <c r="G108" s="39"/>
    </row>
    <row r="109" spans="1:7" x14ac:dyDescent="0.2">
      <c r="A109" s="35"/>
      <c r="B109" s="36"/>
      <c r="D109" s="37"/>
      <c r="E109" s="37"/>
      <c r="F109" s="38"/>
      <c r="G109" s="39"/>
    </row>
    <row r="110" spans="1:7" x14ac:dyDescent="0.2">
      <c r="A110" s="35">
        <v>30</v>
      </c>
      <c r="B110" s="36" t="s">
        <v>102</v>
      </c>
      <c r="C110" s="34" t="s">
        <v>103</v>
      </c>
      <c r="D110" s="37" t="s">
        <v>30</v>
      </c>
      <c r="E110" s="43">
        <v>1</v>
      </c>
      <c r="F110" s="38"/>
      <c r="G110" s="44">
        <f>E110*F110</f>
        <v>0</v>
      </c>
    </row>
    <row r="111" spans="1:7" x14ac:dyDescent="0.2">
      <c r="A111" s="35"/>
      <c r="B111" s="36"/>
      <c r="C111" s="58"/>
      <c r="D111" s="37"/>
      <c r="E111" s="37"/>
      <c r="F111" s="38"/>
      <c r="G111" s="38"/>
    </row>
    <row r="112" spans="1:7" x14ac:dyDescent="0.2">
      <c r="A112" s="35">
        <v>31</v>
      </c>
      <c r="B112" s="59"/>
      <c r="C112" s="50" t="s">
        <v>68</v>
      </c>
      <c r="D112" s="51" t="s">
        <v>30</v>
      </c>
      <c r="E112" s="52">
        <v>1</v>
      </c>
      <c r="F112" s="53"/>
      <c r="G112" s="54">
        <f>E112*F112</f>
        <v>0</v>
      </c>
    </row>
    <row r="113" spans="1:7" x14ac:dyDescent="0.2">
      <c r="A113" s="35"/>
      <c r="B113" s="59"/>
      <c r="C113" s="50" t="s">
        <v>69</v>
      </c>
      <c r="D113" s="51"/>
      <c r="E113" s="51"/>
      <c r="F113" s="53"/>
      <c r="G113" s="53"/>
    </row>
    <row r="114" spans="1:7" x14ac:dyDescent="0.2">
      <c r="A114" s="35"/>
      <c r="B114" s="59"/>
      <c r="C114" s="50"/>
      <c r="D114" s="51"/>
      <c r="E114" s="51"/>
      <c r="F114" s="53"/>
      <c r="G114" s="53"/>
    </row>
    <row r="115" spans="1:7" ht="13.5" customHeight="1" x14ac:dyDescent="0.2">
      <c r="A115" s="35">
        <v>32</v>
      </c>
      <c r="B115" s="59"/>
      <c r="C115" s="50" t="s">
        <v>70</v>
      </c>
      <c r="D115" s="51" t="s">
        <v>30</v>
      </c>
      <c r="E115" s="52">
        <v>1</v>
      </c>
      <c r="F115" s="53"/>
      <c r="G115" s="54">
        <f>E115*F115</f>
        <v>0</v>
      </c>
    </row>
    <row r="116" spans="1:7" x14ac:dyDescent="0.2">
      <c r="A116" s="35"/>
      <c r="B116" s="59"/>
      <c r="C116" s="50" t="s">
        <v>69</v>
      </c>
      <c r="D116" s="51"/>
      <c r="E116" s="51"/>
      <c r="F116" s="53"/>
      <c r="G116" s="53"/>
    </row>
    <row r="117" spans="1:7" x14ac:dyDescent="0.2">
      <c r="A117" s="35"/>
      <c r="B117" s="59"/>
      <c r="C117" s="50"/>
      <c r="D117" s="51"/>
      <c r="E117" s="52"/>
      <c r="F117" s="53"/>
      <c r="G117" s="54"/>
    </row>
    <row r="118" spans="1:7" ht="13.5" customHeight="1" x14ac:dyDescent="0.2">
      <c r="A118" s="35">
        <v>33</v>
      </c>
      <c r="B118" s="59"/>
      <c r="C118" s="50" t="s">
        <v>71</v>
      </c>
      <c r="D118" s="51" t="s">
        <v>30</v>
      </c>
      <c r="E118" s="52">
        <v>1</v>
      </c>
      <c r="F118" s="53"/>
      <c r="G118" s="54">
        <f>E118*F118</f>
        <v>0</v>
      </c>
    </row>
    <row r="119" spans="1:7" x14ac:dyDescent="0.2">
      <c r="A119" s="35"/>
      <c r="B119" s="59"/>
      <c r="C119" s="50" t="s">
        <v>72</v>
      </c>
      <c r="D119" s="51"/>
      <c r="E119" s="52"/>
      <c r="F119" s="53"/>
      <c r="G119" s="54"/>
    </row>
    <row r="120" spans="1:7" x14ac:dyDescent="0.2">
      <c r="A120" s="35"/>
      <c r="B120" s="59"/>
      <c r="C120" s="50"/>
      <c r="D120" s="51"/>
      <c r="E120" s="51"/>
      <c r="F120" s="53"/>
      <c r="G120" s="53"/>
    </row>
    <row r="121" spans="1:7" x14ac:dyDescent="0.2">
      <c r="A121" s="35">
        <v>34</v>
      </c>
      <c r="B121" s="59"/>
      <c r="C121" s="50" t="s">
        <v>104</v>
      </c>
      <c r="D121" s="51" t="s">
        <v>30</v>
      </c>
      <c r="E121" s="52">
        <v>1</v>
      </c>
      <c r="F121" s="60"/>
      <c r="G121" s="54">
        <f>E121*F121</f>
        <v>0</v>
      </c>
    </row>
    <row r="122" spans="1:7" x14ac:dyDescent="0.2">
      <c r="A122" s="35"/>
      <c r="B122" s="36"/>
      <c r="C122" s="61"/>
      <c r="D122" s="37"/>
      <c r="E122" s="37"/>
      <c r="F122" s="38"/>
      <c r="G122" s="39"/>
    </row>
    <row r="123" spans="1:7" x14ac:dyDescent="0.2">
      <c r="A123" s="55">
        <v>35</v>
      </c>
      <c r="B123" s="36"/>
      <c r="C123" s="62" t="s">
        <v>105</v>
      </c>
      <c r="D123" s="37" t="s">
        <v>30</v>
      </c>
      <c r="E123" s="43">
        <v>1</v>
      </c>
      <c r="F123" s="38"/>
      <c r="G123" s="44">
        <f>E123*F123</f>
        <v>0</v>
      </c>
    </row>
    <row r="124" spans="1:7" x14ac:dyDescent="0.2">
      <c r="A124" s="55"/>
      <c r="B124" s="36"/>
      <c r="C124" s="62" t="s">
        <v>106</v>
      </c>
      <c r="D124" s="37"/>
      <c r="E124" s="37"/>
      <c r="F124" s="38"/>
      <c r="G124" s="39"/>
    </row>
    <row r="125" spans="1:7" x14ac:dyDescent="0.2">
      <c r="A125" s="35"/>
      <c r="B125" s="36"/>
      <c r="C125" s="63" t="s">
        <v>107</v>
      </c>
      <c r="D125" s="37"/>
      <c r="E125" s="37"/>
      <c r="F125" s="38"/>
      <c r="G125" s="39"/>
    </row>
    <row r="126" spans="1:7" x14ac:dyDescent="0.2">
      <c r="A126" s="64"/>
      <c r="B126" s="36"/>
      <c r="D126" s="37"/>
      <c r="E126" s="37"/>
      <c r="F126" s="38"/>
      <c r="G126" s="39"/>
    </row>
    <row r="127" spans="1:7" x14ac:dyDescent="0.2">
      <c r="A127" s="35"/>
      <c r="B127" s="65"/>
      <c r="C127" s="66"/>
      <c r="D127" s="67"/>
      <c r="E127" s="67"/>
      <c r="F127" s="68"/>
      <c r="G127" s="69"/>
    </row>
    <row r="128" spans="1:7" ht="13.5" thickBot="1" x14ac:dyDescent="0.25">
      <c r="A128" s="35"/>
      <c r="B128" s="70"/>
      <c r="C128" s="71" t="s">
        <v>108</v>
      </c>
      <c r="F128" s="44"/>
      <c r="G128" s="72">
        <f>SUM(G2:G127)</f>
        <v>0</v>
      </c>
    </row>
    <row r="129" spans="1:7" ht="13.5" thickTop="1" x14ac:dyDescent="0.2">
      <c r="A129" s="73"/>
      <c r="B129" s="74"/>
      <c r="C129" s="75"/>
      <c r="D129" s="76"/>
      <c r="E129" s="76"/>
      <c r="F129" s="77"/>
      <c r="G129" s="78"/>
    </row>
  </sheetData>
  <pageMargins left="0.7" right="0.7" top="0.75" bottom="0.75" header="0.3" footer="0.3"/>
  <pageSetup scale="74" orientation="portrait" r:id="rId1"/>
  <colBreaks count="1" manualBreakCount="1">
    <brk id="7" max="1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0FB7-DBD0-45F9-8EE3-6207A2E1857C}">
  <dimension ref="A1:J397"/>
  <sheetViews>
    <sheetView view="pageBreakPreview" topLeftCell="A385" zoomScaleNormal="59" zoomScaleSheetLayoutView="100" workbookViewId="0">
      <selection activeCell="H395" sqref="H395"/>
    </sheetView>
  </sheetViews>
  <sheetFormatPr defaultColWidth="9.140625" defaultRowHeight="12.75" x14ac:dyDescent="0.2"/>
  <cols>
    <col min="1" max="1" width="9.28515625" style="34" bestFit="1" customWidth="1"/>
    <col min="2" max="2" width="13.28515625" style="34" customWidth="1"/>
    <col min="3" max="3" width="56.85546875" style="34" customWidth="1"/>
    <col min="4" max="4" width="9.140625" style="34" customWidth="1"/>
    <col min="5" max="5" width="9.28515625" style="34" bestFit="1" customWidth="1"/>
    <col min="6" max="6" width="12.7109375" style="56" customWidth="1"/>
    <col min="7" max="7" width="18.7109375" style="56" customWidth="1"/>
    <col min="8" max="8" width="14.85546875" style="34" customWidth="1"/>
    <col min="9" max="16384" width="9.140625" style="34"/>
  </cols>
  <sheetData>
    <row r="1" spans="1:7" ht="13.5" thickBot="1" x14ac:dyDescent="0.25">
      <c r="A1" s="80"/>
      <c r="B1" s="80"/>
      <c r="C1" s="81"/>
      <c r="D1" s="82"/>
      <c r="E1" s="81"/>
      <c r="F1" s="83"/>
      <c r="G1" s="83"/>
    </row>
    <row r="2" spans="1:7" x14ac:dyDescent="0.2">
      <c r="A2" s="80"/>
      <c r="B2" s="80"/>
      <c r="C2" s="84" t="s">
        <v>109</v>
      </c>
      <c r="D2" s="82"/>
      <c r="E2" s="81"/>
      <c r="F2" s="83"/>
      <c r="G2" s="85" t="e">
        <f>#REF!</f>
        <v>#REF!</v>
      </c>
    </row>
    <row r="3" spans="1:7" ht="13.5" thickBot="1" x14ac:dyDescent="0.25">
      <c r="A3" s="80"/>
      <c r="B3" s="80"/>
      <c r="C3" s="86" t="s">
        <v>110</v>
      </c>
      <c r="D3" s="82"/>
      <c r="E3" s="81"/>
      <c r="F3" s="83"/>
      <c r="G3" s="87" t="e">
        <f>SUM(G2:G2)</f>
        <v>#REF!</v>
      </c>
    </row>
    <row r="5" spans="1:7" ht="21" customHeight="1" x14ac:dyDescent="0.25">
      <c r="A5" s="88"/>
      <c r="B5" s="89"/>
      <c r="C5" s="88"/>
      <c r="D5" s="90"/>
      <c r="E5" s="91"/>
      <c r="F5" s="92"/>
      <c r="G5" s="92"/>
    </row>
    <row r="6" spans="1:7" ht="1.5" customHeight="1" thickBot="1" x14ac:dyDescent="0.3">
      <c r="A6" s="89" t="s">
        <v>111</v>
      </c>
      <c r="B6" s="88"/>
      <c r="C6" s="88"/>
      <c r="D6" s="90"/>
      <c r="E6" s="91"/>
      <c r="F6" s="92"/>
      <c r="G6" s="92"/>
    </row>
    <row r="7" spans="1:7" ht="26.25" thickBot="1" x14ac:dyDescent="0.25">
      <c r="A7" s="93" t="s">
        <v>112</v>
      </c>
      <c r="B7" s="93" t="s">
        <v>113</v>
      </c>
      <c r="C7" s="94" t="s">
        <v>114</v>
      </c>
      <c r="D7" s="93" t="s">
        <v>115</v>
      </c>
      <c r="E7" s="93" t="s">
        <v>116</v>
      </c>
      <c r="F7" s="95" t="s">
        <v>117</v>
      </c>
      <c r="G7" s="96" t="s">
        <v>118</v>
      </c>
    </row>
    <row r="8" spans="1:7" ht="14.25" thickBot="1" x14ac:dyDescent="0.25">
      <c r="A8" s="97"/>
      <c r="B8" s="98"/>
      <c r="C8" s="99" t="s">
        <v>119</v>
      </c>
      <c r="D8" s="98"/>
      <c r="E8" s="100"/>
      <c r="F8" s="101"/>
      <c r="G8" s="102"/>
    </row>
    <row r="9" spans="1:7" ht="13.5" x14ac:dyDescent="0.2">
      <c r="A9" s="103">
        <v>1</v>
      </c>
      <c r="B9" s="104" t="s">
        <v>120</v>
      </c>
      <c r="C9" s="105" t="s">
        <v>121</v>
      </c>
      <c r="D9" s="106" t="s">
        <v>122</v>
      </c>
      <c r="E9" s="107">
        <v>400</v>
      </c>
      <c r="F9" s="108"/>
      <c r="G9" s="109">
        <f t="shared" ref="G9:G24" si="0">E9*F9</f>
        <v>0</v>
      </c>
    </row>
    <row r="10" spans="1:7" ht="13.5" x14ac:dyDescent="0.2">
      <c r="A10" s="110">
        <v>2</v>
      </c>
      <c r="B10" s="104" t="s">
        <v>120</v>
      </c>
      <c r="C10" s="105" t="s">
        <v>123</v>
      </c>
      <c r="D10" s="106" t="s">
        <v>122</v>
      </c>
      <c r="E10" s="111">
        <v>200</v>
      </c>
      <c r="F10" s="108"/>
      <c r="G10" s="109">
        <f t="shared" si="0"/>
        <v>0</v>
      </c>
    </row>
    <row r="11" spans="1:7" ht="13.5" x14ac:dyDescent="0.2">
      <c r="A11" s="110">
        <v>3</v>
      </c>
      <c r="B11" s="112" t="s">
        <v>124</v>
      </c>
      <c r="C11" s="105" t="s">
        <v>125</v>
      </c>
      <c r="D11" s="113" t="s">
        <v>126</v>
      </c>
      <c r="E11" s="114">
        <f>8</f>
        <v>8</v>
      </c>
      <c r="F11" s="115"/>
      <c r="G11" s="109">
        <f t="shared" si="0"/>
        <v>0</v>
      </c>
    </row>
    <row r="12" spans="1:7" ht="13.5" x14ac:dyDescent="0.2">
      <c r="A12" s="110">
        <v>4</v>
      </c>
      <c r="B12" s="112" t="s">
        <v>127</v>
      </c>
      <c r="C12" s="105" t="s">
        <v>128</v>
      </c>
      <c r="D12" s="113" t="s">
        <v>126</v>
      </c>
      <c r="E12" s="114">
        <f>8</f>
        <v>8</v>
      </c>
      <c r="F12" s="115"/>
      <c r="G12" s="109">
        <f t="shared" si="0"/>
        <v>0</v>
      </c>
    </row>
    <row r="13" spans="1:7" ht="15" customHeight="1" x14ac:dyDescent="0.2">
      <c r="A13" s="110">
        <v>5</v>
      </c>
      <c r="B13" s="553" t="s">
        <v>129</v>
      </c>
      <c r="C13" s="117" t="s">
        <v>130</v>
      </c>
      <c r="D13" s="113" t="s">
        <v>126</v>
      </c>
      <c r="E13" s="114">
        <f>24</f>
        <v>24</v>
      </c>
      <c r="F13" s="115"/>
      <c r="G13" s="109">
        <f t="shared" si="0"/>
        <v>0</v>
      </c>
    </row>
    <row r="14" spans="1:7" ht="15" customHeight="1" x14ac:dyDescent="0.2">
      <c r="A14" s="110">
        <v>6</v>
      </c>
      <c r="B14" s="553"/>
      <c r="C14" s="117" t="s">
        <v>131</v>
      </c>
      <c r="D14" s="113" t="s">
        <v>126</v>
      </c>
      <c r="E14" s="114">
        <f>4</f>
        <v>4</v>
      </c>
      <c r="F14" s="115"/>
      <c r="G14" s="109">
        <f t="shared" si="0"/>
        <v>0</v>
      </c>
    </row>
    <row r="15" spans="1:7" ht="15" customHeight="1" x14ac:dyDescent="0.2">
      <c r="A15" s="110">
        <v>7</v>
      </c>
      <c r="B15" s="553"/>
      <c r="C15" s="117" t="s">
        <v>132</v>
      </c>
      <c r="D15" s="113" t="s">
        <v>126</v>
      </c>
      <c r="E15" s="114">
        <f>4</f>
        <v>4</v>
      </c>
      <c r="F15" s="115"/>
      <c r="G15" s="109">
        <f t="shared" si="0"/>
        <v>0</v>
      </c>
    </row>
    <row r="16" spans="1:7" ht="15" customHeight="1" x14ac:dyDescent="0.2">
      <c r="A16" s="110">
        <v>8</v>
      </c>
      <c r="B16" s="553"/>
      <c r="C16" s="105" t="s">
        <v>133</v>
      </c>
      <c r="D16" s="113" t="s">
        <v>126</v>
      </c>
      <c r="E16" s="111">
        <v>12</v>
      </c>
      <c r="F16" s="115"/>
      <c r="G16" s="109">
        <f t="shared" si="0"/>
        <v>0</v>
      </c>
    </row>
    <row r="17" spans="1:7" ht="15" customHeight="1" x14ac:dyDescent="0.2">
      <c r="A17" s="110">
        <v>9</v>
      </c>
      <c r="B17" s="553"/>
      <c r="C17" s="105" t="s">
        <v>134</v>
      </c>
      <c r="D17" s="113" t="s">
        <v>126</v>
      </c>
      <c r="E17" s="111">
        <f>4</f>
        <v>4</v>
      </c>
      <c r="F17" s="115"/>
      <c r="G17" s="109">
        <f t="shared" si="0"/>
        <v>0</v>
      </c>
    </row>
    <row r="18" spans="1:7" ht="15" customHeight="1" x14ac:dyDescent="0.2">
      <c r="A18" s="110">
        <v>10</v>
      </c>
      <c r="B18" s="553"/>
      <c r="C18" s="105" t="s">
        <v>135</v>
      </c>
      <c r="D18" s="113" t="s">
        <v>126</v>
      </c>
      <c r="E18" s="111">
        <f>18</f>
        <v>18</v>
      </c>
      <c r="F18" s="115"/>
      <c r="G18" s="109">
        <f t="shared" si="0"/>
        <v>0</v>
      </c>
    </row>
    <row r="19" spans="1:7" ht="15" customHeight="1" x14ac:dyDescent="0.2">
      <c r="A19" s="110">
        <v>11</v>
      </c>
      <c r="B19" s="553"/>
      <c r="C19" s="105" t="s">
        <v>136</v>
      </c>
      <c r="D19" s="113" t="s">
        <v>126</v>
      </c>
      <c r="E19" s="111">
        <f>8</f>
        <v>8</v>
      </c>
      <c r="F19" s="115"/>
      <c r="G19" s="109">
        <f t="shared" si="0"/>
        <v>0</v>
      </c>
    </row>
    <row r="20" spans="1:7" ht="15" customHeight="1" x14ac:dyDescent="0.2">
      <c r="A20" s="110">
        <v>12</v>
      </c>
      <c r="B20" s="553"/>
      <c r="C20" s="105" t="s">
        <v>137</v>
      </c>
      <c r="D20" s="113" t="s">
        <v>126</v>
      </c>
      <c r="E20" s="118">
        <v>64</v>
      </c>
      <c r="F20" s="115"/>
      <c r="G20" s="109">
        <f t="shared" si="0"/>
        <v>0</v>
      </c>
    </row>
    <row r="21" spans="1:7" ht="15" customHeight="1" x14ac:dyDescent="0.2">
      <c r="A21" s="110">
        <v>13</v>
      </c>
      <c r="B21" s="553"/>
      <c r="C21" s="105" t="s">
        <v>138</v>
      </c>
      <c r="D21" s="113" t="s">
        <v>126</v>
      </c>
      <c r="E21" s="118">
        <f>2</f>
        <v>2</v>
      </c>
      <c r="F21" s="115"/>
      <c r="G21" s="109">
        <f t="shared" si="0"/>
        <v>0</v>
      </c>
    </row>
    <row r="22" spans="1:7" ht="15" customHeight="1" x14ac:dyDescent="0.2">
      <c r="A22" s="110">
        <v>14</v>
      </c>
      <c r="B22" s="553"/>
      <c r="C22" s="117" t="s">
        <v>139</v>
      </c>
      <c r="D22" s="113" t="s">
        <v>126</v>
      </c>
      <c r="E22" s="114">
        <f>12</f>
        <v>12</v>
      </c>
      <c r="F22" s="115"/>
      <c r="G22" s="109">
        <f t="shared" si="0"/>
        <v>0</v>
      </c>
    </row>
    <row r="23" spans="1:7" ht="15" customHeight="1" x14ac:dyDescent="0.2">
      <c r="A23" s="110">
        <v>15</v>
      </c>
      <c r="B23" s="553"/>
      <c r="C23" s="117" t="s">
        <v>140</v>
      </c>
      <c r="D23" s="113" t="s">
        <v>126</v>
      </c>
      <c r="E23" s="114">
        <f>4</f>
        <v>4</v>
      </c>
      <c r="F23" s="115"/>
      <c r="G23" s="109">
        <f t="shared" si="0"/>
        <v>0</v>
      </c>
    </row>
    <row r="24" spans="1:7" ht="15" customHeight="1" thickBot="1" x14ac:dyDescent="0.25">
      <c r="A24" s="119">
        <v>16</v>
      </c>
      <c r="B24" s="553"/>
      <c r="C24" s="120" t="s">
        <v>141</v>
      </c>
      <c r="D24" s="121" t="s">
        <v>126</v>
      </c>
      <c r="E24" s="114">
        <f>4</f>
        <v>4</v>
      </c>
      <c r="F24" s="122"/>
      <c r="G24" s="109">
        <f t="shared" si="0"/>
        <v>0</v>
      </c>
    </row>
    <row r="25" spans="1:7" ht="15" customHeight="1" thickBot="1" x14ac:dyDescent="0.25">
      <c r="A25" s="97"/>
      <c r="B25" s="98"/>
      <c r="C25" s="99" t="s">
        <v>142</v>
      </c>
      <c r="D25" s="98"/>
      <c r="E25" s="100"/>
      <c r="F25" s="101"/>
      <c r="G25" s="102"/>
    </row>
    <row r="26" spans="1:7" ht="15" customHeight="1" x14ac:dyDescent="0.2">
      <c r="A26" s="103">
        <v>1</v>
      </c>
      <c r="B26" s="104" t="s">
        <v>120</v>
      </c>
      <c r="C26" s="105" t="s">
        <v>121</v>
      </c>
      <c r="D26" s="106" t="s">
        <v>122</v>
      </c>
      <c r="E26" s="107">
        <f>1100</f>
        <v>1100</v>
      </c>
      <c r="F26" s="108"/>
      <c r="G26" s="109">
        <f t="shared" ref="G26:G32" si="1">E26*F26</f>
        <v>0</v>
      </c>
    </row>
    <row r="27" spans="1:7" ht="15" customHeight="1" x14ac:dyDescent="0.2">
      <c r="A27" s="110">
        <v>2</v>
      </c>
      <c r="B27" s="112" t="s">
        <v>124</v>
      </c>
      <c r="C27" s="105" t="s">
        <v>143</v>
      </c>
      <c r="D27" s="113" t="s">
        <v>126</v>
      </c>
      <c r="E27" s="114">
        <f>3</f>
        <v>3</v>
      </c>
      <c r="F27" s="115"/>
      <c r="G27" s="109">
        <f t="shared" si="1"/>
        <v>0</v>
      </c>
    </row>
    <row r="28" spans="1:7" ht="15" customHeight="1" x14ac:dyDescent="0.2">
      <c r="A28" s="110">
        <v>3</v>
      </c>
      <c r="B28" s="553" t="s">
        <v>129</v>
      </c>
      <c r="C28" s="117" t="s">
        <v>130</v>
      </c>
      <c r="D28" s="113" t="s">
        <v>126</v>
      </c>
      <c r="E28" s="114">
        <f>12</f>
        <v>12</v>
      </c>
      <c r="F28" s="115"/>
      <c r="G28" s="109">
        <f t="shared" si="1"/>
        <v>0</v>
      </c>
    </row>
    <row r="29" spans="1:7" ht="15" customHeight="1" x14ac:dyDescent="0.2">
      <c r="A29" s="110">
        <v>4</v>
      </c>
      <c r="B29" s="553"/>
      <c r="C29" s="117" t="s">
        <v>144</v>
      </c>
      <c r="D29" s="113" t="s">
        <v>126</v>
      </c>
      <c r="E29" s="114">
        <f>6</f>
        <v>6</v>
      </c>
      <c r="F29" s="115"/>
      <c r="G29" s="109">
        <f t="shared" si="1"/>
        <v>0</v>
      </c>
    </row>
    <row r="30" spans="1:7" ht="15" customHeight="1" x14ac:dyDescent="0.2">
      <c r="A30" s="110">
        <v>5</v>
      </c>
      <c r="B30" s="553"/>
      <c r="C30" s="105" t="s">
        <v>136</v>
      </c>
      <c r="D30" s="113" t="s">
        <v>126</v>
      </c>
      <c r="E30" s="111">
        <f>12</f>
        <v>12</v>
      </c>
      <c r="F30" s="115"/>
      <c r="G30" s="109">
        <f t="shared" si="1"/>
        <v>0</v>
      </c>
    </row>
    <row r="31" spans="1:7" ht="15" customHeight="1" x14ac:dyDescent="0.2">
      <c r="A31" s="110">
        <v>6</v>
      </c>
      <c r="B31" s="553"/>
      <c r="C31" s="105" t="s">
        <v>137</v>
      </c>
      <c r="D31" s="113" t="s">
        <v>126</v>
      </c>
      <c r="E31" s="118">
        <f>63</f>
        <v>63</v>
      </c>
      <c r="F31" s="115"/>
      <c r="G31" s="109">
        <f t="shared" si="1"/>
        <v>0</v>
      </c>
    </row>
    <row r="32" spans="1:7" ht="15" customHeight="1" thickBot="1" x14ac:dyDescent="0.25">
      <c r="A32" s="119">
        <v>7</v>
      </c>
      <c r="B32" s="553"/>
      <c r="C32" s="120" t="s">
        <v>145</v>
      </c>
      <c r="D32" s="121" t="s">
        <v>126</v>
      </c>
      <c r="E32" s="114">
        <f>7</f>
        <v>7</v>
      </c>
      <c r="F32" s="122"/>
      <c r="G32" s="109">
        <f t="shared" si="1"/>
        <v>0</v>
      </c>
    </row>
    <row r="33" spans="1:7" ht="15" customHeight="1" thickBot="1" x14ac:dyDescent="0.25">
      <c r="A33" s="97"/>
      <c r="B33" s="98"/>
      <c r="C33" s="99" t="s">
        <v>146</v>
      </c>
      <c r="D33" s="98"/>
      <c r="E33" s="100"/>
      <c r="F33" s="101"/>
      <c r="G33" s="102"/>
    </row>
    <row r="34" spans="1:7" ht="15" customHeight="1" x14ac:dyDescent="0.2">
      <c r="A34" s="103">
        <v>1</v>
      </c>
      <c r="B34" s="104" t="s">
        <v>120</v>
      </c>
      <c r="C34" s="105" t="s">
        <v>121</v>
      </c>
      <c r="D34" s="106" t="s">
        <v>122</v>
      </c>
      <c r="E34" s="107">
        <f>1350</f>
        <v>1350</v>
      </c>
      <c r="F34" s="108"/>
      <c r="G34" s="109">
        <f t="shared" ref="G34:G44" si="2">E34*F34</f>
        <v>0</v>
      </c>
    </row>
    <row r="35" spans="1:7" ht="15" customHeight="1" x14ac:dyDescent="0.2">
      <c r="A35" s="110">
        <v>2</v>
      </c>
      <c r="B35" s="112" t="s">
        <v>124</v>
      </c>
      <c r="C35" s="105" t="s">
        <v>143</v>
      </c>
      <c r="D35" s="113" t="s">
        <v>126</v>
      </c>
      <c r="E35" s="114">
        <f>6</f>
        <v>6</v>
      </c>
      <c r="F35" s="115"/>
      <c r="G35" s="109">
        <f t="shared" si="2"/>
        <v>0</v>
      </c>
    </row>
    <row r="36" spans="1:7" ht="15" customHeight="1" x14ac:dyDescent="0.2">
      <c r="A36" s="110">
        <v>3</v>
      </c>
      <c r="B36" s="112" t="s">
        <v>124</v>
      </c>
      <c r="C36" s="105" t="s">
        <v>147</v>
      </c>
      <c r="D36" s="113" t="s">
        <v>126</v>
      </c>
      <c r="E36" s="114">
        <f>3</f>
        <v>3</v>
      </c>
      <c r="F36" s="115"/>
      <c r="G36" s="109">
        <f t="shared" si="2"/>
        <v>0</v>
      </c>
    </row>
    <row r="37" spans="1:7" ht="15" customHeight="1" x14ac:dyDescent="0.2">
      <c r="A37" s="110">
        <v>4</v>
      </c>
      <c r="B37" s="112" t="s">
        <v>148</v>
      </c>
      <c r="C37" s="105" t="s">
        <v>149</v>
      </c>
      <c r="D37" s="113" t="s">
        <v>126</v>
      </c>
      <c r="E37" s="114">
        <f>233</f>
        <v>233</v>
      </c>
      <c r="F37" s="123"/>
      <c r="G37" s="109">
        <f t="shared" si="2"/>
        <v>0</v>
      </c>
    </row>
    <row r="38" spans="1:7" ht="15" customHeight="1" x14ac:dyDescent="0.2">
      <c r="A38" s="110">
        <v>5</v>
      </c>
      <c r="B38" s="553" t="s">
        <v>129</v>
      </c>
      <c r="C38" s="117" t="s">
        <v>132</v>
      </c>
      <c r="D38" s="113" t="s">
        <v>126</v>
      </c>
      <c r="E38" s="114">
        <f>3</f>
        <v>3</v>
      </c>
      <c r="F38" s="115"/>
      <c r="G38" s="109">
        <f t="shared" si="2"/>
        <v>0</v>
      </c>
    </row>
    <row r="39" spans="1:7" ht="15" customHeight="1" x14ac:dyDescent="0.2">
      <c r="A39" s="110">
        <v>6</v>
      </c>
      <c r="B39" s="553"/>
      <c r="C39" s="117" t="s">
        <v>130</v>
      </c>
      <c r="D39" s="113" t="s">
        <v>126</v>
      </c>
      <c r="E39" s="114">
        <f>34</f>
        <v>34</v>
      </c>
      <c r="F39" s="115"/>
      <c r="G39" s="109">
        <f t="shared" si="2"/>
        <v>0</v>
      </c>
    </row>
    <row r="40" spans="1:7" ht="15" customHeight="1" x14ac:dyDescent="0.2">
      <c r="A40" s="110">
        <v>7</v>
      </c>
      <c r="B40" s="553"/>
      <c r="C40" s="117" t="s">
        <v>144</v>
      </c>
      <c r="D40" s="113" t="s">
        <v>126</v>
      </c>
      <c r="E40" s="114">
        <f>6</f>
        <v>6</v>
      </c>
      <c r="F40" s="115"/>
      <c r="G40" s="109">
        <f t="shared" si="2"/>
        <v>0</v>
      </c>
    </row>
    <row r="41" spans="1:7" ht="13.5" x14ac:dyDescent="0.2">
      <c r="A41" s="110">
        <v>8</v>
      </c>
      <c r="B41" s="553"/>
      <c r="C41" s="105" t="s">
        <v>136</v>
      </c>
      <c r="D41" s="113" t="s">
        <v>126</v>
      </c>
      <c r="E41" s="111">
        <f>36</f>
        <v>36</v>
      </c>
      <c r="F41" s="115"/>
      <c r="G41" s="109">
        <f t="shared" si="2"/>
        <v>0</v>
      </c>
    </row>
    <row r="42" spans="1:7" ht="13.5" x14ac:dyDescent="0.2">
      <c r="A42" s="110">
        <v>9</v>
      </c>
      <c r="B42" s="553"/>
      <c r="C42" s="117" t="s">
        <v>150</v>
      </c>
      <c r="D42" s="113" t="s">
        <v>126</v>
      </c>
      <c r="E42" s="114">
        <f>6</f>
        <v>6</v>
      </c>
      <c r="F42" s="115"/>
      <c r="G42" s="109">
        <f t="shared" si="2"/>
        <v>0</v>
      </c>
    </row>
    <row r="43" spans="1:7" ht="13.5" x14ac:dyDescent="0.2">
      <c r="A43" s="110">
        <v>10</v>
      </c>
      <c r="B43" s="553"/>
      <c r="C43" s="117" t="s">
        <v>145</v>
      </c>
      <c r="D43" s="113" t="s">
        <v>126</v>
      </c>
      <c r="E43" s="114">
        <f>8</f>
        <v>8</v>
      </c>
      <c r="F43" s="115"/>
      <c r="G43" s="109">
        <f t="shared" si="2"/>
        <v>0</v>
      </c>
    </row>
    <row r="44" spans="1:7" ht="14.25" thickBot="1" x14ac:dyDescent="0.25">
      <c r="A44" s="119">
        <v>11</v>
      </c>
      <c r="B44" s="553"/>
      <c r="C44" s="120" t="s">
        <v>141</v>
      </c>
      <c r="D44" s="121" t="s">
        <v>126</v>
      </c>
      <c r="E44" s="114">
        <f>3</f>
        <v>3</v>
      </c>
      <c r="F44" s="122"/>
      <c r="G44" s="109">
        <f t="shared" si="2"/>
        <v>0</v>
      </c>
    </row>
    <row r="45" spans="1:7" ht="14.25" thickBot="1" x14ac:dyDescent="0.25">
      <c r="A45" s="97"/>
      <c r="B45" s="98"/>
      <c r="C45" s="99" t="s">
        <v>151</v>
      </c>
      <c r="D45" s="98"/>
      <c r="E45" s="100"/>
      <c r="F45" s="101"/>
      <c r="G45" s="102"/>
    </row>
    <row r="46" spans="1:7" ht="13.5" x14ac:dyDescent="0.2">
      <c r="A46" s="103">
        <v>1</v>
      </c>
      <c r="B46" s="104" t="s">
        <v>120</v>
      </c>
      <c r="C46" s="105" t="s">
        <v>121</v>
      </c>
      <c r="D46" s="106" t="s">
        <v>122</v>
      </c>
      <c r="E46" s="107">
        <f>1350</f>
        <v>1350</v>
      </c>
      <c r="F46" s="108"/>
      <c r="G46" s="109">
        <f t="shared" ref="G46:G56" si="3">E46*F46</f>
        <v>0</v>
      </c>
    </row>
    <row r="47" spans="1:7" ht="13.5" x14ac:dyDescent="0.2">
      <c r="A47" s="110">
        <v>2</v>
      </c>
      <c r="B47" s="112" t="s">
        <v>124</v>
      </c>
      <c r="C47" s="105" t="s">
        <v>143</v>
      </c>
      <c r="D47" s="113" t="s">
        <v>126</v>
      </c>
      <c r="E47" s="114">
        <f>9</f>
        <v>9</v>
      </c>
      <c r="F47" s="115"/>
      <c r="G47" s="109">
        <f t="shared" si="3"/>
        <v>0</v>
      </c>
    </row>
    <row r="48" spans="1:7" ht="13.5" x14ac:dyDescent="0.2">
      <c r="A48" s="110">
        <v>3</v>
      </c>
      <c r="B48" s="112" t="s">
        <v>124</v>
      </c>
      <c r="C48" s="105" t="s">
        <v>147</v>
      </c>
      <c r="D48" s="113" t="s">
        <v>126</v>
      </c>
      <c r="E48" s="114">
        <f>3</f>
        <v>3</v>
      </c>
      <c r="F48" s="115"/>
      <c r="G48" s="109">
        <f t="shared" si="3"/>
        <v>0</v>
      </c>
    </row>
    <row r="49" spans="1:7" ht="13.5" x14ac:dyDescent="0.2">
      <c r="A49" s="110">
        <v>4</v>
      </c>
      <c r="B49" s="112" t="s">
        <v>148</v>
      </c>
      <c r="C49" s="105" t="s">
        <v>149</v>
      </c>
      <c r="D49" s="113" t="s">
        <v>126</v>
      </c>
      <c r="E49" s="114">
        <f>233</f>
        <v>233</v>
      </c>
      <c r="F49" s="123"/>
      <c r="G49" s="109">
        <f t="shared" si="3"/>
        <v>0</v>
      </c>
    </row>
    <row r="50" spans="1:7" ht="13.5" x14ac:dyDescent="0.2">
      <c r="A50" s="110">
        <v>5</v>
      </c>
      <c r="B50" s="553" t="s">
        <v>129</v>
      </c>
      <c r="C50" s="117" t="s">
        <v>132</v>
      </c>
      <c r="D50" s="113" t="s">
        <v>126</v>
      </c>
      <c r="E50" s="114">
        <f>3</f>
        <v>3</v>
      </c>
      <c r="F50" s="115"/>
      <c r="G50" s="109">
        <f t="shared" si="3"/>
        <v>0</v>
      </c>
    </row>
    <row r="51" spans="1:7" ht="13.5" x14ac:dyDescent="0.2">
      <c r="A51" s="110">
        <v>6</v>
      </c>
      <c r="B51" s="553"/>
      <c r="C51" s="117" t="s">
        <v>130</v>
      </c>
      <c r="D51" s="113" t="s">
        <v>126</v>
      </c>
      <c r="E51" s="114">
        <f>34</f>
        <v>34</v>
      </c>
      <c r="F51" s="115"/>
      <c r="G51" s="109">
        <f t="shared" si="3"/>
        <v>0</v>
      </c>
    </row>
    <row r="52" spans="1:7" ht="13.5" x14ac:dyDescent="0.2">
      <c r="A52" s="110">
        <v>7</v>
      </c>
      <c r="B52" s="553"/>
      <c r="C52" s="117" t="s">
        <v>144</v>
      </c>
      <c r="D52" s="113" t="s">
        <v>126</v>
      </c>
      <c r="E52" s="114">
        <f>6</f>
        <v>6</v>
      </c>
      <c r="F52" s="115"/>
      <c r="G52" s="109">
        <f t="shared" si="3"/>
        <v>0</v>
      </c>
    </row>
    <row r="53" spans="1:7" ht="13.5" x14ac:dyDescent="0.2">
      <c r="A53" s="110">
        <v>8</v>
      </c>
      <c r="B53" s="553"/>
      <c r="C53" s="105" t="s">
        <v>136</v>
      </c>
      <c r="D53" s="113" t="s">
        <v>126</v>
      </c>
      <c r="E53" s="111">
        <f>36</f>
        <v>36</v>
      </c>
      <c r="F53" s="115"/>
      <c r="G53" s="109">
        <f t="shared" si="3"/>
        <v>0</v>
      </c>
    </row>
    <row r="54" spans="1:7" ht="13.5" x14ac:dyDescent="0.2">
      <c r="A54" s="110">
        <v>9</v>
      </c>
      <c r="B54" s="553"/>
      <c r="C54" s="117" t="s">
        <v>150</v>
      </c>
      <c r="D54" s="113" t="s">
        <v>126</v>
      </c>
      <c r="E54" s="114">
        <f>6</f>
        <v>6</v>
      </c>
      <c r="F54" s="115"/>
      <c r="G54" s="109">
        <f t="shared" si="3"/>
        <v>0</v>
      </c>
    </row>
    <row r="55" spans="1:7" ht="13.5" x14ac:dyDescent="0.2">
      <c r="A55" s="110">
        <v>10</v>
      </c>
      <c r="B55" s="553"/>
      <c r="C55" s="117" t="s">
        <v>145</v>
      </c>
      <c r="D55" s="113" t="s">
        <v>126</v>
      </c>
      <c r="E55" s="114">
        <f>8</f>
        <v>8</v>
      </c>
      <c r="F55" s="115"/>
      <c r="G55" s="109">
        <f t="shared" si="3"/>
        <v>0</v>
      </c>
    </row>
    <row r="56" spans="1:7" ht="14.25" thickBot="1" x14ac:dyDescent="0.25">
      <c r="A56" s="119">
        <v>11</v>
      </c>
      <c r="B56" s="553"/>
      <c r="C56" s="120" t="s">
        <v>141</v>
      </c>
      <c r="D56" s="121" t="s">
        <v>126</v>
      </c>
      <c r="E56" s="114">
        <f>3</f>
        <v>3</v>
      </c>
      <c r="F56" s="122"/>
      <c r="G56" s="109">
        <f t="shared" si="3"/>
        <v>0</v>
      </c>
    </row>
    <row r="57" spans="1:7" ht="14.25" thickBot="1" x14ac:dyDescent="0.25">
      <c r="A57" s="97"/>
      <c r="B57" s="98"/>
      <c r="C57" s="99" t="s">
        <v>152</v>
      </c>
      <c r="D57" s="98"/>
      <c r="E57" s="100"/>
      <c r="F57" s="101"/>
      <c r="G57" s="102"/>
    </row>
    <row r="58" spans="1:7" ht="13.5" x14ac:dyDescent="0.2">
      <c r="A58" s="103">
        <v>1</v>
      </c>
      <c r="B58" s="104" t="s">
        <v>120</v>
      </c>
      <c r="C58" s="105" t="s">
        <v>121</v>
      </c>
      <c r="D58" s="106" t="s">
        <v>122</v>
      </c>
      <c r="E58" s="107">
        <f>650</f>
        <v>650</v>
      </c>
      <c r="F58" s="108"/>
      <c r="G58" s="109">
        <f t="shared" ref="G58:G64" si="4">E58*F58</f>
        <v>0</v>
      </c>
    </row>
    <row r="59" spans="1:7" ht="13.5" x14ac:dyDescent="0.2">
      <c r="A59" s="110">
        <v>2</v>
      </c>
      <c r="B59" s="112" t="s">
        <v>124</v>
      </c>
      <c r="C59" s="105" t="s">
        <v>143</v>
      </c>
      <c r="D59" s="113" t="s">
        <v>126</v>
      </c>
      <c r="E59" s="114">
        <f>6</f>
        <v>6</v>
      </c>
      <c r="F59" s="115"/>
      <c r="G59" s="109">
        <f t="shared" si="4"/>
        <v>0</v>
      </c>
    </row>
    <row r="60" spans="1:7" ht="13.5" x14ac:dyDescent="0.2">
      <c r="A60" s="110">
        <v>3</v>
      </c>
      <c r="B60" s="112" t="s">
        <v>124</v>
      </c>
      <c r="C60" s="105" t="s">
        <v>147</v>
      </c>
      <c r="D60" s="113" t="s">
        <v>126</v>
      </c>
      <c r="E60" s="114">
        <f>3</f>
        <v>3</v>
      </c>
      <c r="F60" s="115"/>
      <c r="G60" s="109">
        <f t="shared" si="4"/>
        <v>0</v>
      </c>
    </row>
    <row r="61" spans="1:7" ht="13.5" x14ac:dyDescent="0.2">
      <c r="A61" s="110">
        <v>4</v>
      </c>
      <c r="B61" s="112" t="s">
        <v>148</v>
      </c>
      <c r="C61" s="105" t="s">
        <v>149</v>
      </c>
      <c r="D61" s="113" t="s">
        <v>126</v>
      </c>
      <c r="E61" s="114">
        <f>210</f>
        <v>210</v>
      </c>
      <c r="F61" s="123"/>
      <c r="G61" s="109">
        <f t="shared" si="4"/>
        <v>0</v>
      </c>
    </row>
    <row r="62" spans="1:7" ht="13.5" x14ac:dyDescent="0.2">
      <c r="A62" s="110">
        <v>5</v>
      </c>
      <c r="B62" s="553" t="s">
        <v>129</v>
      </c>
      <c r="C62" s="117" t="s">
        <v>130</v>
      </c>
      <c r="D62" s="113" t="s">
        <v>126</v>
      </c>
      <c r="E62" s="114">
        <f>24</f>
        <v>24</v>
      </c>
      <c r="F62" s="115"/>
      <c r="G62" s="109">
        <f t="shared" si="4"/>
        <v>0</v>
      </c>
    </row>
    <row r="63" spans="1:7" ht="13.5" x14ac:dyDescent="0.2">
      <c r="A63" s="110">
        <v>6</v>
      </c>
      <c r="B63" s="553"/>
      <c r="C63" s="105" t="s">
        <v>136</v>
      </c>
      <c r="D63" s="113" t="s">
        <v>126</v>
      </c>
      <c r="E63" s="111">
        <f>24</f>
        <v>24</v>
      </c>
      <c r="F63" s="115"/>
      <c r="G63" s="109">
        <f t="shared" si="4"/>
        <v>0</v>
      </c>
    </row>
    <row r="64" spans="1:7" ht="14.25" thickBot="1" x14ac:dyDescent="0.25">
      <c r="A64" s="119">
        <v>7</v>
      </c>
      <c r="B64" s="553"/>
      <c r="C64" s="120" t="s">
        <v>145</v>
      </c>
      <c r="D64" s="121" t="s">
        <v>126</v>
      </c>
      <c r="E64" s="114">
        <f>5</f>
        <v>5</v>
      </c>
      <c r="F64" s="122"/>
      <c r="G64" s="109">
        <f t="shared" si="4"/>
        <v>0</v>
      </c>
    </row>
    <row r="65" spans="1:7" ht="14.25" thickBot="1" x14ac:dyDescent="0.25">
      <c r="A65" s="97"/>
      <c r="B65" s="98"/>
      <c r="C65" s="99" t="s">
        <v>153</v>
      </c>
      <c r="D65" s="98"/>
      <c r="E65" s="100"/>
      <c r="F65" s="101"/>
      <c r="G65" s="102"/>
    </row>
    <row r="66" spans="1:7" ht="13.5" x14ac:dyDescent="0.2">
      <c r="A66" s="103">
        <v>1</v>
      </c>
      <c r="B66" s="104" t="s">
        <v>120</v>
      </c>
      <c r="C66" s="105" t="s">
        <v>121</v>
      </c>
      <c r="D66" s="106" t="s">
        <v>122</v>
      </c>
      <c r="E66" s="107">
        <v>300</v>
      </c>
      <c r="F66" s="108"/>
      <c r="G66" s="109">
        <f>E66*F66</f>
        <v>0</v>
      </c>
    </row>
    <row r="67" spans="1:7" ht="13.5" x14ac:dyDescent="0.2">
      <c r="A67" s="110">
        <v>2</v>
      </c>
      <c r="B67" s="112" t="s">
        <v>148</v>
      </c>
      <c r="C67" s="105" t="s">
        <v>149</v>
      </c>
      <c r="D67" s="113" t="s">
        <v>126</v>
      </c>
      <c r="E67" s="114">
        <f>30</f>
        <v>30</v>
      </c>
      <c r="F67" s="123"/>
      <c r="G67" s="109">
        <f>E67*F67</f>
        <v>0</v>
      </c>
    </row>
    <row r="68" spans="1:7" ht="13.5" x14ac:dyDescent="0.2">
      <c r="A68" s="110">
        <v>3</v>
      </c>
      <c r="B68" s="557" t="s">
        <v>129</v>
      </c>
      <c r="C68" s="117" t="s">
        <v>130</v>
      </c>
      <c r="D68" s="113" t="s">
        <v>126</v>
      </c>
      <c r="E68" s="114">
        <f>24</f>
        <v>24</v>
      </c>
      <c r="F68" s="115"/>
      <c r="G68" s="109">
        <f>E68*F68</f>
        <v>0</v>
      </c>
    </row>
    <row r="69" spans="1:7" ht="13.5" x14ac:dyDescent="0.2">
      <c r="A69" s="110">
        <v>4</v>
      </c>
      <c r="B69" s="557"/>
      <c r="C69" s="105" t="s">
        <v>136</v>
      </c>
      <c r="D69" s="113" t="s">
        <v>126</v>
      </c>
      <c r="E69" s="111">
        <f>12</f>
        <v>12</v>
      </c>
      <c r="F69" s="115"/>
      <c r="G69" s="109">
        <f>E69*F69</f>
        <v>0</v>
      </c>
    </row>
    <row r="70" spans="1:7" ht="14.25" thickBot="1" x14ac:dyDescent="0.25">
      <c r="A70" s="119">
        <v>5</v>
      </c>
      <c r="B70" s="557"/>
      <c r="C70" s="120" t="s">
        <v>145</v>
      </c>
      <c r="D70" s="121" t="s">
        <v>126</v>
      </c>
      <c r="E70" s="114">
        <f>3</f>
        <v>3</v>
      </c>
      <c r="F70" s="122"/>
      <c r="G70" s="109">
        <f>E70*F70</f>
        <v>0</v>
      </c>
    </row>
    <row r="71" spans="1:7" ht="14.25" thickBot="1" x14ac:dyDescent="0.25">
      <c r="A71" s="124"/>
      <c r="B71" s="125"/>
      <c r="C71" s="126" t="s">
        <v>154</v>
      </c>
      <c r="D71" s="125"/>
      <c r="E71" s="127"/>
      <c r="F71" s="101"/>
      <c r="G71" s="102"/>
    </row>
    <row r="72" spans="1:7" ht="13.5" x14ac:dyDescent="0.2">
      <c r="A72" s="128">
        <v>1</v>
      </c>
      <c r="B72" s="129" t="s">
        <v>120</v>
      </c>
      <c r="C72" s="130" t="s">
        <v>121</v>
      </c>
      <c r="D72" s="131" t="s">
        <v>122</v>
      </c>
      <c r="E72" s="132">
        <v>300</v>
      </c>
      <c r="F72" s="108"/>
      <c r="G72" s="109">
        <f>E72*F72</f>
        <v>0</v>
      </c>
    </row>
    <row r="73" spans="1:7" ht="13.5" x14ac:dyDescent="0.2">
      <c r="A73" s="133">
        <v>2</v>
      </c>
      <c r="B73" s="134" t="s">
        <v>148</v>
      </c>
      <c r="C73" s="130" t="s">
        <v>149</v>
      </c>
      <c r="D73" s="135" t="s">
        <v>126</v>
      </c>
      <c r="E73" s="136">
        <v>30</v>
      </c>
      <c r="F73" s="123"/>
      <c r="G73" s="109">
        <f>E73*F73</f>
        <v>0</v>
      </c>
    </row>
    <row r="74" spans="1:7" ht="13.5" x14ac:dyDescent="0.2">
      <c r="A74" s="133">
        <v>3</v>
      </c>
      <c r="B74" s="560" t="s">
        <v>129</v>
      </c>
      <c r="C74" s="137" t="s">
        <v>130</v>
      </c>
      <c r="D74" s="135" t="s">
        <v>126</v>
      </c>
      <c r="E74" s="136">
        <v>30</v>
      </c>
      <c r="F74" s="115"/>
      <c r="G74" s="109">
        <f>E74*F74</f>
        <v>0</v>
      </c>
    </row>
    <row r="75" spans="1:7" ht="13.5" x14ac:dyDescent="0.2">
      <c r="A75" s="133">
        <v>4</v>
      </c>
      <c r="B75" s="560"/>
      <c r="C75" s="130" t="s">
        <v>136</v>
      </c>
      <c r="D75" s="135" t="s">
        <v>126</v>
      </c>
      <c r="E75" s="138">
        <v>12</v>
      </c>
      <c r="F75" s="115"/>
      <c r="G75" s="109">
        <f>E75*F75</f>
        <v>0</v>
      </c>
    </row>
    <row r="76" spans="1:7" ht="14.25" thickBot="1" x14ac:dyDescent="0.25">
      <c r="A76" s="139">
        <v>5</v>
      </c>
      <c r="B76" s="560"/>
      <c r="C76" s="140" t="s">
        <v>145</v>
      </c>
      <c r="D76" s="141" t="s">
        <v>126</v>
      </c>
      <c r="E76" s="136">
        <v>3</v>
      </c>
      <c r="F76" s="122"/>
      <c r="G76" s="142">
        <f>E76*F76</f>
        <v>0</v>
      </c>
    </row>
    <row r="77" spans="1:7" ht="14.25" thickBot="1" x14ac:dyDescent="0.25">
      <c r="A77" s="124"/>
      <c r="B77" s="125"/>
      <c r="C77" s="126" t="s">
        <v>155</v>
      </c>
      <c r="D77" s="125"/>
      <c r="E77" s="127"/>
      <c r="F77" s="101"/>
      <c r="G77" s="102"/>
    </row>
    <row r="78" spans="1:7" ht="13.5" x14ac:dyDescent="0.2">
      <c r="A78" s="128">
        <v>1</v>
      </c>
      <c r="B78" s="129" t="s">
        <v>120</v>
      </c>
      <c r="C78" s="130" t="s">
        <v>121</v>
      </c>
      <c r="D78" s="131" t="s">
        <v>122</v>
      </c>
      <c r="E78" s="143">
        <v>1100</v>
      </c>
      <c r="F78" s="108"/>
      <c r="G78" s="109">
        <f t="shared" ref="G78:G93" si="5">E78*F78</f>
        <v>0</v>
      </c>
    </row>
    <row r="79" spans="1:7" ht="13.5" x14ac:dyDescent="0.2">
      <c r="A79" s="133">
        <v>2</v>
      </c>
      <c r="B79" s="134" t="s">
        <v>124</v>
      </c>
      <c r="C79" s="130" t="s">
        <v>143</v>
      </c>
      <c r="D79" s="135" t="s">
        <v>126</v>
      </c>
      <c r="E79" s="136">
        <v>9</v>
      </c>
      <c r="F79" s="115"/>
      <c r="G79" s="109">
        <f t="shared" si="5"/>
        <v>0</v>
      </c>
    </row>
    <row r="80" spans="1:7" ht="13.5" x14ac:dyDescent="0.2">
      <c r="A80" s="133">
        <v>3</v>
      </c>
      <c r="B80" s="134" t="s">
        <v>124</v>
      </c>
      <c r="C80" s="130" t="s">
        <v>147</v>
      </c>
      <c r="D80" s="135" t="s">
        <v>126</v>
      </c>
      <c r="E80" s="136">
        <v>3</v>
      </c>
      <c r="F80" s="115"/>
      <c r="G80" s="109">
        <f t="shared" si="5"/>
        <v>0</v>
      </c>
    </row>
    <row r="81" spans="1:8" ht="13.5" x14ac:dyDescent="0.2">
      <c r="A81" s="133">
        <v>4</v>
      </c>
      <c r="B81" s="134" t="s">
        <v>148</v>
      </c>
      <c r="C81" s="130" t="s">
        <v>149</v>
      </c>
      <c r="D81" s="135" t="s">
        <v>126</v>
      </c>
      <c r="E81" s="136">
        <v>233</v>
      </c>
      <c r="F81" s="123"/>
      <c r="G81" s="109">
        <f t="shared" si="5"/>
        <v>0</v>
      </c>
    </row>
    <row r="82" spans="1:8" ht="13.5" x14ac:dyDescent="0.2">
      <c r="A82" s="133">
        <v>5</v>
      </c>
      <c r="B82" s="560" t="s">
        <v>129</v>
      </c>
      <c r="C82" s="137" t="s">
        <v>130</v>
      </c>
      <c r="D82" s="135" t="s">
        <v>126</v>
      </c>
      <c r="E82" s="136">
        <v>52</v>
      </c>
      <c r="F82" s="115"/>
      <c r="G82" s="109">
        <f t="shared" si="5"/>
        <v>0</v>
      </c>
    </row>
    <row r="83" spans="1:8" ht="13.5" x14ac:dyDescent="0.2">
      <c r="A83" s="133">
        <v>6</v>
      </c>
      <c r="B83" s="560"/>
      <c r="C83" s="137" t="s">
        <v>131</v>
      </c>
      <c r="D83" s="135" t="s">
        <v>126</v>
      </c>
      <c r="E83" s="136">
        <v>3</v>
      </c>
      <c r="F83" s="115"/>
      <c r="G83" s="109">
        <f t="shared" si="5"/>
        <v>0</v>
      </c>
    </row>
    <row r="84" spans="1:8" ht="13.5" x14ac:dyDescent="0.2">
      <c r="A84" s="133">
        <v>7</v>
      </c>
      <c r="B84" s="560"/>
      <c r="C84" s="137" t="s">
        <v>132</v>
      </c>
      <c r="D84" s="135" t="s">
        <v>126</v>
      </c>
      <c r="E84" s="136">
        <v>3</v>
      </c>
      <c r="F84" s="115"/>
      <c r="G84" s="109">
        <f t="shared" si="5"/>
        <v>0</v>
      </c>
    </row>
    <row r="85" spans="1:8" ht="13.5" x14ac:dyDescent="0.2">
      <c r="A85" s="133">
        <v>8</v>
      </c>
      <c r="B85" s="560"/>
      <c r="C85" s="137" t="s">
        <v>156</v>
      </c>
      <c r="D85" s="135" t="s">
        <v>126</v>
      </c>
      <c r="E85" s="136">
        <v>6</v>
      </c>
      <c r="F85" s="115"/>
      <c r="G85" s="109">
        <f t="shared" si="5"/>
        <v>0</v>
      </c>
    </row>
    <row r="86" spans="1:8" ht="13.5" x14ac:dyDescent="0.2">
      <c r="A86" s="133">
        <v>9</v>
      </c>
      <c r="B86" s="560"/>
      <c r="C86" s="137" t="s">
        <v>157</v>
      </c>
      <c r="D86" s="135" t="s">
        <v>126</v>
      </c>
      <c r="E86" s="136">
        <v>6</v>
      </c>
      <c r="F86" s="115"/>
      <c r="G86" s="109">
        <f t="shared" si="5"/>
        <v>0</v>
      </c>
    </row>
    <row r="87" spans="1:8" ht="13.5" x14ac:dyDescent="0.2">
      <c r="A87" s="133">
        <v>10</v>
      </c>
      <c r="B87" s="560"/>
      <c r="C87" s="137" t="s">
        <v>158</v>
      </c>
      <c r="D87" s="135" t="s">
        <v>126</v>
      </c>
      <c r="E87" s="136">
        <v>6</v>
      </c>
      <c r="F87" s="115"/>
      <c r="G87" s="109">
        <f t="shared" si="5"/>
        <v>0</v>
      </c>
    </row>
    <row r="88" spans="1:8" ht="13.5" x14ac:dyDescent="0.2">
      <c r="A88" s="133">
        <v>11</v>
      </c>
      <c r="B88" s="560"/>
      <c r="C88" s="137" t="s">
        <v>130</v>
      </c>
      <c r="D88" s="135" t="s">
        <v>126</v>
      </c>
      <c r="E88" s="136">
        <v>22</v>
      </c>
      <c r="F88" s="115"/>
      <c r="G88" s="109">
        <f t="shared" si="5"/>
        <v>0</v>
      </c>
    </row>
    <row r="89" spans="1:8" ht="13.5" x14ac:dyDescent="0.2">
      <c r="A89" s="133">
        <v>12</v>
      </c>
      <c r="B89" s="560"/>
      <c r="C89" s="137" t="s">
        <v>144</v>
      </c>
      <c r="D89" s="135" t="s">
        <v>126</v>
      </c>
      <c r="E89" s="136">
        <v>6</v>
      </c>
      <c r="F89" s="115"/>
      <c r="G89" s="109">
        <f t="shared" si="5"/>
        <v>0</v>
      </c>
    </row>
    <row r="90" spans="1:8" ht="13.5" x14ac:dyDescent="0.2">
      <c r="A90" s="133">
        <v>13</v>
      </c>
      <c r="B90" s="560"/>
      <c r="C90" s="130" t="s">
        <v>136</v>
      </c>
      <c r="D90" s="135" t="s">
        <v>126</v>
      </c>
      <c r="E90" s="138">
        <v>36</v>
      </c>
      <c r="F90" s="115"/>
      <c r="G90" s="109">
        <f t="shared" si="5"/>
        <v>0</v>
      </c>
    </row>
    <row r="91" spans="1:8" ht="13.5" x14ac:dyDescent="0.2">
      <c r="A91" s="133">
        <v>14</v>
      </c>
      <c r="B91" s="560"/>
      <c r="C91" s="130" t="s">
        <v>138</v>
      </c>
      <c r="D91" s="135" t="s">
        <v>126</v>
      </c>
      <c r="E91" s="136">
        <v>6</v>
      </c>
      <c r="F91" s="115"/>
      <c r="G91" s="109">
        <f t="shared" si="5"/>
        <v>0</v>
      </c>
    </row>
    <row r="92" spans="1:8" ht="13.5" x14ac:dyDescent="0.2">
      <c r="A92" s="133">
        <v>15</v>
      </c>
      <c r="B92" s="560"/>
      <c r="C92" s="137" t="s">
        <v>150</v>
      </c>
      <c r="D92" s="135" t="s">
        <v>126</v>
      </c>
      <c r="E92" s="136">
        <v>6</v>
      </c>
      <c r="F92" s="115"/>
      <c r="G92" s="109">
        <f t="shared" si="5"/>
        <v>0</v>
      </c>
    </row>
    <row r="93" spans="1:8" ht="14.25" thickBot="1" x14ac:dyDescent="0.25">
      <c r="A93" s="139">
        <v>16</v>
      </c>
      <c r="B93" s="560"/>
      <c r="C93" s="140" t="s">
        <v>145</v>
      </c>
      <c r="D93" s="141" t="s">
        <v>126</v>
      </c>
      <c r="E93" s="136">
        <v>8</v>
      </c>
      <c r="F93" s="122"/>
      <c r="G93" s="109">
        <f t="shared" si="5"/>
        <v>0</v>
      </c>
    </row>
    <row r="94" spans="1:8" ht="14.25" thickBot="1" x14ac:dyDescent="0.25">
      <c r="A94" s="124"/>
      <c r="B94" s="125"/>
      <c r="C94" s="126" t="s">
        <v>159</v>
      </c>
      <c r="D94" s="125"/>
      <c r="E94" s="127"/>
      <c r="F94" s="101"/>
      <c r="G94" s="102"/>
      <c r="H94" s="144"/>
    </row>
    <row r="95" spans="1:8" ht="14.25" thickBot="1" x14ac:dyDescent="0.25">
      <c r="A95" s="139">
        <v>1</v>
      </c>
      <c r="B95" s="145"/>
      <c r="C95" s="140" t="s">
        <v>145</v>
      </c>
      <c r="D95" s="141" t="s">
        <v>126</v>
      </c>
      <c r="E95" s="136">
        <v>5</v>
      </c>
      <c r="F95" s="122"/>
      <c r="G95" s="109">
        <f>E95*F95</f>
        <v>0</v>
      </c>
    </row>
    <row r="96" spans="1:8" ht="14.25" thickBot="1" x14ac:dyDescent="0.25">
      <c r="A96" s="97"/>
      <c r="B96" s="98"/>
      <c r="C96" s="99" t="s">
        <v>160</v>
      </c>
      <c r="D96" s="98"/>
      <c r="E96" s="100"/>
      <c r="F96" s="101"/>
      <c r="G96" s="102"/>
    </row>
    <row r="97" spans="1:7" ht="13.5" x14ac:dyDescent="0.2">
      <c r="A97" s="103">
        <v>1</v>
      </c>
      <c r="B97" s="104" t="s">
        <v>120</v>
      </c>
      <c r="C97" s="105" t="s">
        <v>121</v>
      </c>
      <c r="D97" s="106" t="s">
        <v>122</v>
      </c>
      <c r="E97" s="107">
        <f>36</f>
        <v>36</v>
      </c>
      <c r="F97" s="108"/>
      <c r="G97" s="109">
        <f>E97*F97</f>
        <v>0</v>
      </c>
    </row>
    <row r="98" spans="1:7" ht="13.5" x14ac:dyDescent="0.2">
      <c r="A98" s="110">
        <v>2</v>
      </c>
      <c r="B98" s="112" t="s">
        <v>148</v>
      </c>
      <c r="C98" s="105" t="s">
        <v>149</v>
      </c>
      <c r="D98" s="113" t="s">
        <v>126</v>
      </c>
      <c r="E98" s="114">
        <f>6</f>
        <v>6</v>
      </c>
      <c r="F98" s="123"/>
      <c r="G98" s="109">
        <f>E98*F98</f>
        <v>0</v>
      </c>
    </row>
    <row r="99" spans="1:7" ht="13.5" x14ac:dyDescent="0.2">
      <c r="A99" s="110">
        <v>3</v>
      </c>
      <c r="B99" s="553" t="s">
        <v>129</v>
      </c>
      <c r="C99" s="105" t="s">
        <v>136</v>
      </c>
      <c r="D99" s="113" t="s">
        <v>126</v>
      </c>
      <c r="E99" s="111">
        <f>6</f>
        <v>6</v>
      </c>
      <c r="F99" s="115"/>
      <c r="G99" s="109">
        <f>E99*F99</f>
        <v>0</v>
      </c>
    </row>
    <row r="100" spans="1:7" ht="14.25" thickBot="1" x14ac:dyDescent="0.25">
      <c r="A100" s="119">
        <v>4</v>
      </c>
      <c r="B100" s="553"/>
      <c r="C100" s="120" t="s">
        <v>150</v>
      </c>
      <c r="D100" s="121" t="s">
        <v>126</v>
      </c>
      <c r="E100" s="114">
        <f>6</f>
        <v>6</v>
      </c>
      <c r="F100" s="122"/>
      <c r="G100" s="109">
        <f>E100*F100</f>
        <v>0</v>
      </c>
    </row>
    <row r="101" spans="1:7" ht="14.25" thickBot="1" x14ac:dyDescent="0.25">
      <c r="A101" s="124"/>
      <c r="B101" s="98"/>
      <c r="C101" s="99" t="s">
        <v>161</v>
      </c>
      <c r="D101" s="98"/>
      <c r="E101" s="100"/>
      <c r="F101" s="101"/>
      <c r="G101" s="102"/>
    </row>
    <row r="102" spans="1:7" ht="13.5" x14ac:dyDescent="0.2">
      <c r="A102" s="128">
        <v>1</v>
      </c>
      <c r="B102" s="146" t="s">
        <v>120</v>
      </c>
      <c r="C102" s="147" t="s">
        <v>121</v>
      </c>
      <c r="D102" s="148" t="s">
        <v>122</v>
      </c>
      <c r="E102" s="149">
        <v>335</v>
      </c>
      <c r="F102" s="150"/>
      <c r="G102" s="151">
        <f t="shared" ref="G102:G110" si="6">E102*F102</f>
        <v>0</v>
      </c>
    </row>
    <row r="103" spans="1:7" ht="13.5" x14ac:dyDescent="0.2">
      <c r="A103" s="133">
        <v>2</v>
      </c>
      <c r="B103" s="146" t="s">
        <v>148</v>
      </c>
      <c r="C103" s="147" t="s">
        <v>149</v>
      </c>
      <c r="D103" s="148" t="s">
        <v>126</v>
      </c>
      <c r="E103" s="149">
        <v>70</v>
      </c>
      <c r="F103" s="150"/>
      <c r="G103" s="151">
        <f t="shared" si="6"/>
        <v>0</v>
      </c>
    </row>
    <row r="104" spans="1:7" ht="13.5" x14ac:dyDescent="0.2">
      <c r="A104" s="133">
        <v>3</v>
      </c>
      <c r="B104" s="569" t="s">
        <v>129</v>
      </c>
      <c r="C104" s="147" t="s">
        <v>136</v>
      </c>
      <c r="D104" s="148" t="s">
        <v>126</v>
      </c>
      <c r="E104" s="149">
        <v>6</v>
      </c>
      <c r="F104" s="150"/>
      <c r="G104" s="151">
        <f t="shared" si="6"/>
        <v>0</v>
      </c>
    </row>
    <row r="105" spans="1:7" ht="13.5" x14ac:dyDescent="0.2">
      <c r="A105" s="133">
        <v>4</v>
      </c>
      <c r="B105" s="569"/>
      <c r="C105" s="147" t="s">
        <v>145</v>
      </c>
      <c r="D105" s="148" t="s">
        <v>126</v>
      </c>
      <c r="E105" s="149">
        <v>7</v>
      </c>
      <c r="F105" s="150"/>
      <c r="G105" s="151">
        <f t="shared" si="6"/>
        <v>0</v>
      </c>
    </row>
    <row r="106" spans="1:7" ht="13.5" x14ac:dyDescent="0.2">
      <c r="A106" s="133">
        <v>5</v>
      </c>
      <c r="B106" s="569"/>
      <c r="C106" s="147" t="s">
        <v>130</v>
      </c>
      <c r="D106" s="148" t="s">
        <v>126</v>
      </c>
      <c r="E106" s="149">
        <v>18</v>
      </c>
      <c r="F106" s="150"/>
      <c r="G106" s="151">
        <f t="shared" si="6"/>
        <v>0</v>
      </c>
    </row>
    <row r="107" spans="1:7" ht="13.5" x14ac:dyDescent="0.2">
      <c r="A107" s="133">
        <v>6</v>
      </c>
      <c r="B107" s="569"/>
      <c r="C107" s="147" t="s">
        <v>144</v>
      </c>
      <c r="D107" s="148" t="s">
        <v>126</v>
      </c>
      <c r="E107" s="149">
        <v>6</v>
      </c>
      <c r="F107" s="150"/>
      <c r="G107" s="151">
        <f t="shared" si="6"/>
        <v>0</v>
      </c>
    </row>
    <row r="108" spans="1:7" ht="13.5" x14ac:dyDescent="0.2">
      <c r="A108" s="133">
        <v>7</v>
      </c>
      <c r="B108" s="569"/>
      <c r="C108" s="147" t="s">
        <v>141</v>
      </c>
      <c r="D108" s="148" t="s">
        <v>126</v>
      </c>
      <c r="E108" s="149">
        <v>3</v>
      </c>
      <c r="F108" s="150"/>
      <c r="G108" s="151">
        <f t="shared" si="6"/>
        <v>0</v>
      </c>
    </row>
    <row r="109" spans="1:7" ht="13.5" x14ac:dyDescent="0.2">
      <c r="A109" s="133">
        <v>8</v>
      </c>
      <c r="B109" s="569"/>
      <c r="C109" s="147" t="s">
        <v>131</v>
      </c>
      <c r="D109" s="148" t="s">
        <v>126</v>
      </c>
      <c r="E109" s="149">
        <v>3</v>
      </c>
      <c r="F109" s="150"/>
      <c r="G109" s="151">
        <f t="shared" si="6"/>
        <v>0</v>
      </c>
    </row>
    <row r="110" spans="1:7" s="144" customFormat="1" ht="14.25" thickBot="1" x14ac:dyDescent="0.25">
      <c r="A110" s="133">
        <v>9</v>
      </c>
      <c r="B110" s="569"/>
      <c r="C110" s="147" t="s">
        <v>132</v>
      </c>
      <c r="D110" s="148" t="s">
        <v>126</v>
      </c>
      <c r="E110" s="149">
        <v>3</v>
      </c>
      <c r="F110" s="150"/>
      <c r="G110" s="151">
        <f t="shared" si="6"/>
        <v>0</v>
      </c>
    </row>
    <row r="111" spans="1:7" ht="14.25" thickBot="1" x14ac:dyDescent="0.25">
      <c r="A111" s="124"/>
      <c r="B111" s="152"/>
      <c r="C111" s="99" t="s">
        <v>162</v>
      </c>
      <c r="D111" s="98"/>
      <c r="E111" s="100"/>
      <c r="F111" s="101"/>
      <c r="G111" s="102"/>
    </row>
    <row r="112" spans="1:7" ht="13.5" x14ac:dyDescent="0.2">
      <c r="A112" s="128">
        <v>1</v>
      </c>
      <c r="B112" s="146" t="s">
        <v>120</v>
      </c>
      <c r="C112" s="147" t="s">
        <v>163</v>
      </c>
      <c r="D112" s="148" t="s">
        <v>122</v>
      </c>
      <c r="E112" s="149">
        <v>335</v>
      </c>
      <c r="F112" s="150"/>
      <c r="G112" s="151">
        <f t="shared" ref="G112:G120" si="7">E112*F112</f>
        <v>0</v>
      </c>
    </row>
    <row r="113" spans="1:7" ht="13.5" x14ac:dyDescent="0.2">
      <c r="A113" s="133">
        <v>2</v>
      </c>
      <c r="B113" s="146" t="s">
        <v>148</v>
      </c>
      <c r="C113" s="147" t="s">
        <v>149</v>
      </c>
      <c r="D113" s="148" t="s">
        <v>126</v>
      </c>
      <c r="E113" s="149">
        <v>70</v>
      </c>
      <c r="F113" s="150"/>
      <c r="G113" s="151">
        <f t="shared" si="7"/>
        <v>0</v>
      </c>
    </row>
    <row r="114" spans="1:7" ht="13.5" x14ac:dyDescent="0.2">
      <c r="A114" s="133">
        <v>3</v>
      </c>
      <c r="B114" s="569" t="s">
        <v>129</v>
      </c>
      <c r="C114" s="147" t="s">
        <v>136</v>
      </c>
      <c r="D114" s="148" t="s">
        <v>126</v>
      </c>
      <c r="E114" s="149">
        <v>6</v>
      </c>
      <c r="F114" s="150"/>
      <c r="G114" s="151">
        <f t="shared" si="7"/>
        <v>0</v>
      </c>
    </row>
    <row r="115" spans="1:7" ht="13.5" x14ac:dyDescent="0.2">
      <c r="A115" s="133">
        <v>4</v>
      </c>
      <c r="B115" s="569"/>
      <c r="C115" s="147" t="s">
        <v>145</v>
      </c>
      <c r="D115" s="148" t="s">
        <v>126</v>
      </c>
      <c r="E115" s="149">
        <v>7</v>
      </c>
      <c r="F115" s="150"/>
      <c r="G115" s="151">
        <f t="shared" si="7"/>
        <v>0</v>
      </c>
    </row>
    <row r="116" spans="1:7" ht="13.5" x14ac:dyDescent="0.2">
      <c r="A116" s="133">
        <v>5</v>
      </c>
      <c r="B116" s="569"/>
      <c r="C116" s="147" t="s">
        <v>130</v>
      </c>
      <c r="D116" s="148" t="s">
        <v>126</v>
      </c>
      <c r="E116" s="149">
        <v>18</v>
      </c>
      <c r="F116" s="150"/>
      <c r="G116" s="151">
        <f t="shared" si="7"/>
        <v>0</v>
      </c>
    </row>
    <row r="117" spans="1:7" ht="13.5" x14ac:dyDescent="0.2">
      <c r="A117" s="133">
        <v>6</v>
      </c>
      <c r="B117" s="569"/>
      <c r="C117" s="147" t="s">
        <v>144</v>
      </c>
      <c r="D117" s="148" t="s">
        <v>126</v>
      </c>
      <c r="E117" s="149">
        <v>6</v>
      </c>
      <c r="F117" s="150"/>
      <c r="G117" s="151">
        <f t="shared" si="7"/>
        <v>0</v>
      </c>
    </row>
    <row r="118" spans="1:7" ht="13.5" x14ac:dyDescent="0.2">
      <c r="A118" s="133">
        <v>7</v>
      </c>
      <c r="B118" s="569"/>
      <c r="C118" s="147" t="s">
        <v>141</v>
      </c>
      <c r="D118" s="148" t="s">
        <v>126</v>
      </c>
      <c r="E118" s="149">
        <v>3</v>
      </c>
      <c r="F118" s="150"/>
      <c r="G118" s="151">
        <f t="shared" si="7"/>
        <v>0</v>
      </c>
    </row>
    <row r="119" spans="1:7" ht="13.5" x14ac:dyDescent="0.2">
      <c r="A119" s="133">
        <v>8</v>
      </c>
      <c r="B119" s="569"/>
      <c r="C119" s="147" t="s">
        <v>131</v>
      </c>
      <c r="D119" s="148" t="s">
        <v>126</v>
      </c>
      <c r="E119" s="149">
        <v>3</v>
      </c>
      <c r="F119" s="150"/>
      <c r="G119" s="151">
        <f t="shared" si="7"/>
        <v>0</v>
      </c>
    </row>
    <row r="120" spans="1:7" ht="14.25" thickBot="1" x14ac:dyDescent="0.25">
      <c r="A120" s="133">
        <v>9</v>
      </c>
      <c r="B120" s="569"/>
      <c r="C120" s="147" t="s">
        <v>132</v>
      </c>
      <c r="D120" s="148" t="s">
        <v>126</v>
      </c>
      <c r="E120" s="149">
        <v>3</v>
      </c>
      <c r="F120" s="150"/>
      <c r="G120" s="151">
        <f t="shared" si="7"/>
        <v>0</v>
      </c>
    </row>
    <row r="121" spans="1:7" ht="14.25" thickBot="1" x14ac:dyDescent="0.25">
      <c r="A121" s="124"/>
      <c r="B121" s="152"/>
      <c r="C121" s="99" t="s">
        <v>164</v>
      </c>
      <c r="D121" s="98"/>
      <c r="E121" s="100"/>
      <c r="F121" s="101"/>
      <c r="G121" s="102"/>
    </row>
    <row r="122" spans="1:7" ht="13.5" x14ac:dyDescent="0.2">
      <c r="A122" s="128">
        <v>1</v>
      </c>
      <c r="B122" s="146" t="s">
        <v>120</v>
      </c>
      <c r="C122" s="147" t="s">
        <v>163</v>
      </c>
      <c r="D122" s="148" t="s">
        <v>122</v>
      </c>
      <c r="E122" s="149">
        <v>335</v>
      </c>
      <c r="F122" s="150"/>
      <c r="G122" s="151">
        <f t="shared" ref="G122:G130" si="8">E122*F122</f>
        <v>0</v>
      </c>
    </row>
    <row r="123" spans="1:7" ht="13.5" x14ac:dyDescent="0.2">
      <c r="A123" s="133">
        <v>2</v>
      </c>
      <c r="B123" s="146" t="s">
        <v>148</v>
      </c>
      <c r="C123" s="147" t="s">
        <v>149</v>
      </c>
      <c r="D123" s="148" t="s">
        <v>126</v>
      </c>
      <c r="E123" s="149">
        <v>70</v>
      </c>
      <c r="F123" s="150"/>
      <c r="G123" s="151">
        <f t="shared" si="8"/>
        <v>0</v>
      </c>
    </row>
    <row r="124" spans="1:7" ht="13.5" x14ac:dyDescent="0.2">
      <c r="A124" s="133">
        <v>3</v>
      </c>
      <c r="B124" s="569" t="s">
        <v>129</v>
      </c>
      <c r="C124" s="147" t="s">
        <v>136</v>
      </c>
      <c r="D124" s="148" t="s">
        <v>126</v>
      </c>
      <c r="E124" s="149">
        <v>6</v>
      </c>
      <c r="F124" s="150"/>
      <c r="G124" s="151">
        <f t="shared" si="8"/>
        <v>0</v>
      </c>
    </row>
    <row r="125" spans="1:7" ht="13.5" x14ac:dyDescent="0.2">
      <c r="A125" s="133">
        <v>4</v>
      </c>
      <c r="B125" s="569"/>
      <c r="C125" s="147" t="s">
        <v>145</v>
      </c>
      <c r="D125" s="148" t="s">
        <v>126</v>
      </c>
      <c r="E125" s="149">
        <v>7</v>
      </c>
      <c r="F125" s="150"/>
      <c r="G125" s="151">
        <f t="shared" si="8"/>
        <v>0</v>
      </c>
    </row>
    <row r="126" spans="1:7" ht="13.5" x14ac:dyDescent="0.2">
      <c r="A126" s="133">
        <v>5</v>
      </c>
      <c r="B126" s="569"/>
      <c r="C126" s="147" t="s">
        <v>130</v>
      </c>
      <c r="D126" s="148" t="s">
        <v>126</v>
      </c>
      <c r="E126" s="149">
        <v>18</v>
      </c>
      <c r="F126" s="150"/>
      <c r="G126" s="151">
        <f t="shared" si="8"/>
        <v>0</v>
      </c>
    </row>
    <row r="127" spans="1:7" ht="13.5" x14ac:dyDescent="0.2">
      <c r="A127" s="133">
        <v>6</v>
      </c>
      <c r="B127" s="569"/>
      <c r="C127" s="147" t="s">
        <v>144</v>
      </c>
      <c r="D127" s="148" t="s">
        <v>126</v>
      </c>
      <c r="E127" s="149">
        <v>6</v>
      </c>
      <c r="F127" s="150"/>
      <c r="G127" s="151">
        <f t="shared" si="8"/>
        <v>0</v>
      </c>
    </row>
    <row r="128" spans="1:7" ht="13.5" x14ac:dyDescent="0.2">
      <c r="A128" s="133">
        <v>7</v>
      </c>
      <c r="B128" s="569"/>
      <c r="C128" s="147" t="s">
        <v>141</v>
      </c>
      <c r="D128" s="148" t="s">
        <v>126</v>
      </c>
      <c r="E128" s="149">
        <v>3</v>
      </c>
      <c r="F128" s="150"/>
      <c r="G128" s="151">
        <f t="shared" si="8"/>
        <v>0</v>
      </c>
    </row>
    <row r="129" spans="1:7" ht="13.5" x14ac:dyDescent="0.2">
      <c r="A129" s="133">
        <v>8</v>
      </c>
      <c r="B129" s="553"/>
      <c r="C129" s="147" t="s">
        <v>165</v>
      </c>
      <c r="D129" s="148" t="s">
        <v>126</v>
      </c>
      <c r="E129" s="149">
        <v>3</v>
      </c>
      <c r="F129" s="150"/>
      <c r="G129" s="151">
        <f t="shared" si="8"/>
        <v>0</v>
      </c>
    </row>
    <row r="130" spans="1:7" ht="14.25" thickBot="1" x14ac:dyDescent="0.25">
      <c r="A130" s="133">
        <v>9</v>
      </c>
      <c r="B130" s="146"/>
      <c r="C130" s="147" t="s">
        <v>132</v>
      </c>
      <c r="D130" s="148" t="s">
        <v>126</v>
      </c>
      <c r="E130" s="149">
        <v>3</v>
      </c>
      <c r="F130" s="150"/>
      <c r="G130" s="151">
        <f t="shared" si="8"/>
        <v>0</v>
      </c>
    </row>
    <row r="131" spans="1:7" ht="14.25" thickBot="1" x14ac:dyDescent="0.25">
      <c r="A131" s="124"/>
      <c r="B131" s="152"/>
      <c r="C131" s="99" t="s">
        <v>166</v>
      </c>
      <c r="D131" s="98"/>
      <c r="E131" s="100"/>
      <c r="F131" s="101"/>
      <c r="G131" s="102"/>
    </row>
    <row r="132" spans="1:7" ht="13.5" x14ac:dyDescent="0.2">
      <c r="A132" s="128">
        <v>1</v>
      </c>
      <c r="B132" s="146" t="s">
        <v>120</v>
      </c>
      <c r="C132" s="147" t="s">
        <v>167</v>
      </c>
      <c r="D132" s="148" t="s">
        <v>122</v>
      </c>
      <c r="E132" s="149">
        <v>350</v>
      </c>
      <c r="F132" s="150"/>
      <c r="G132" s="151">
        <f t="shared" ref="G132:G139" si="9">E132*F132</f>
        <v>0</v>
      </c>
    </row>
    <row r="133" spans="1:7" ht="13.5" x14ac:dyDescent="0.2">
      <c r="A133" s="133">
        <v>2</v>
      </c>
      <c r="B133" s="146" t="s">
        <v>148</v>
      </c>
      <c r="C133" s="147" t="s">
        <v>149</v>
      </c>
      <c r="D133" s="148" t="s">
        <v>126</v>
      </c>
      <c r="E133" s="149">
        <v>70</v>
      </c>
      <c r="F133" s="150"/>
      <c r="G133" s="151">
        <f t="shared" si="9"/>
        <v>0</v>
      </c>
    </row>
    <row r="134" spans="1:7" ht="13.5" x14ac:dyDescent="0.2">
      <c r="A134" s="133">
        <v>3</v>
      </c>
      <c r="B134" s="569" t="s">
        <v>129</v>
      </c>
      <c r="C134" s="147" t="s">
        <v>136</v>
      </c>
      <c r="D134" s="148" t="s">
        <v>126</v>
      </c>
      <c r="E134" s="149">
        <v>6</v>
      </c>
      <c r="F134" s="150"/>
      <c r="G134" s="151">
        <f t="shared" si="9"/>
        <v>0</v>
      </c>
    </row>
    <row r="135" spans="1:7" ht="13.5" x14ac:dyDescent="0.2">
      <c r="A135" s="133">
        <v>4</v>
      </c>
      <c r="B135" s="553"/>
      <c r="C135" s="147" t="s">
        <v>145</v>
      </c>
      <c r="D135" s="148" t="s">
        <v>126</v>
      </c>
      <c r="E135" s="149">
        <v>7</v>
      </c>
      <c r="F135" s="150"/>
      <c r="G135" s="151">
        <f t="shared" si="9"/>
        <v>0</v>
      </c>
    </row>
    <row r="136" spans="1:7" ht="13.5" x14ac:dyDescent="0.2">
      <c r="A136" s="133">
        <v>5</v>
      </c>
      <c r="B136" s="569"/>
      <c r="C136" s="147" t="s">
        <v>130</v>
      </c>
      <c r="D136" s="148" t="s">
        <v>126</v>
      </c>
      <c r="E136" s="149">
        <v>12</v>
      </c>
      <c r="F136" s="150"/>
      <c r="G136" s="151">
        <f t="shared" si="9"/>
        <v>0</v>
      </c>
    </row>
    <row r="137" spans="1:7" ht="13.5" x14ac:dyDescent="0.2">
      <c r="A137" s="133">
        <v>6</v>
      </c>
      <c r="B137" s="569"/>
      <c r="C137" s="147" t="s">
        <v>144</v>
      </c>
      <c r="D137" s="148" t="s">
        <v>126</v>
      </c>
      <c r="E137" s="149">
        <v>6</v>
      </c>
      <c r="F137" s="150"/>
      <c r="G137" s="151">
        <f t="shared" si="9"/>
        <v>0</v>
      </c>
    </row>
    <row r="138" spans="1:7" ht="13.5" x14ac:dyDescent="0.2">
      <c r="A138" s="133">
        <v>7</v>
      </c>
      <c r="B138" s="553"/>
      <c r="C138" s="147" t="s">
        <v>158</v>
      </c>
      <c r="D138" s="148" t="s">
        <v>126</v>
      </c>
      <c r="E138" s="149">
        <v>6</v>
      </c>
      <c r="F138" s="150"/>
      <c r="G138" s="151">
        <f t="shared" si="9"/>
        <v>0</v>
      </c>
    </row>
    <row r="139" spans="1:7" ht="14.25" thickBot="1" x14ac:dyDescent="0.25">
      <c r="A139" s="133">
        <v>8</v>
      </c>
      <c r="B139" s="146"/>
      <c r="C139" s="147" t="s">
        <v>132</v>
      </c>
      <c r="D139" s="148" t="s">
        <v>126</v>
      </c>
      <c r="E139" s="149">
        <v>9</v>
      </c>
      <c r="F139" s="150"/>
      <c r="G139" s="151">
        <f t="shared" si="9"/>
        <v>0</v>
      </c>
    </row>
    <row r="140" spans="1:7" ht="14.25" thickBot="1" x14ac:dyDescent="0.25">
      <c r="A140" s="124"/>
      <c r="B140" s="152"/>
      <c r="C140" s="99" t="s">
        <v>168</v>
      </c>
      <c r="D140" s="98"/>
      <c r="E140" s="100"/>
      <c r="F140" s="101"/>
      <c r="G140" s="102"/>
    </row>
    <row r="141" spans="1:7" ht="13.5" x14ac:dyDescent="0.2">
      <c r="A141" s="128">
        <v>1</v>
      </c>
      <c r="B141" s="146" t="s">
        <v>120</v>
      </c>
      <c r="C141" s="147" t="s">
        <v>167</v>
      </c>
      <c r="D141" s="148" t="s">
        <v>122</v>
      </c>
      <c r="E141" s="149">
        <v>350</v>
      </c>
      <c r="F141" s="150"/>
      <c r="G141" s="151">
        <f t="shared" ref="G141:G149" si="10">E141*F141</f>
        <v>0</v>
      </c>
    </row>
    <row r="142" spans="1:7" ht="13.5" x14ac:dyDescent="0.2">
      <c r="A142" s="133">
        <v>2</v>
      </c>
      <c r="B142" s="146" t="s">
        <v>148</v>
      </c>
      <c r="C142" s="147" t="s">
        <v>149</v>
      </c>
      <c r="D142" s="148" t="s">
        <v>126</v>
      </c>
      <c r="E142" s="149">
        <v>70</v>
      </c>
      <c r="F142" s="150"/>
      <c r="G142" s="151">
        <f t="shared" si="10"/>
        <v>0</v>
      </c>
    </row>
    <row r="143" spans="1:7" ht="13.5" x14ac:dyDescent="0.2">
      <c r="A143" s="133">
        <v>3</v>
      </c>
      <c r="B143" s="569" t="s">
        <v>129</v>
      </c>
      <c r="C143" s="147" t="s">
        <v>136</v>
      </c>
      <c r="D143" s="148" t="s">
        <v>126</v>
      </c>
      <c r="E143" s="149">
        <v>6</v>
      </c>
      <c r="F143" s="150"/>
      <c r="G143" s="151">
        <f t="shared" si="10"/>
        <v>0</v>
      </c>
    </row>
    <row r="144" spans="1:7" ht="13.5" x14ac:dyDescent="0.2">
      <c r="A144" s="133">
        <v>4</v>
      </c>
      <c r="B144" s="569"/>
      <c r="C144" s="147" t="s">
        <v>145</v>
      </c>
      <c r="D144" s="148" t="s">
        <v>126</v>
      </c>
      <c r="E144" s="149">
        <v>7</v>
      </c>
      <c r="F144" s="150"/>
      <c r="G144" s="151">
        <f t="shared" si="10"/>
        <v>0</v>
      </c>
    </row>
    <row r="145" spans="1:7" ht="13.5" x14ac:dyDescent="0.2">
      <c r="A145" s="133">
        <v>5</v>
      </c>
      <c r="B145" s="569"/>
      <c r="C145" s="147" t="s">
        <v>130</v>
      </c>
      <c r="D145" s="148" t="s">
        <v>126</v>
      </c>
      <c r="E145" s="149">
        <v>12</v>
      </c>
      <c r="F145" s="150"/>
      <c r="G145" s="151">
        <f t="shared" si="10"/>
        <v>0</v>
      </c>
    </row>
    <row r="146" spans="1:7" ht="13.5" x14ac:dyDescent="0.2">
      <c r="A146" s="133">
        <v>6</v>
      </c>
      <c r="B146" s="569"/>
      <c r="C146" s="147" t="s">
        <v>144</v>
      </c>
      <c r="D146" s="148" t="s">
        <v>126</v>
      </c>
      <c r="E146" s="149">
        <v>6</v>
      </c>
      <c r="F146" s="150"/>
      <c r="G146" s="151">
        <f t="shared" si="10"/>
        <v>0</v>
      </c>
    </row>
    <row r="147" spans="1:7" ht="13.5" x14ac:dyDescent="0.2">
      <c r="A147" s="133">
        <v>7</v>
      </c>
      <c r="B147" s="569"/>
      <c r="C147" s="147" t="s">
        <v>158</v>
      </c>
      <c r="D147" s="148" t="s">
        <v>126</v>
      </c>
      <c r="E147" s="149">
        <v>6</v>
      </c>
      <c r="F147" s="150"/>
      <c r="G147" s="151">
        <f t="shared" si="10"/>
        <v>0</v>
      </c>
    </row>
    <row r="148" spans="1:7" ht="13.5" x14ac:dyDescent="0.2">
      <c r="A148" s="133">
        <v>8</v>
      </c>
      <c r="B148" s="146"/>
      <c r="C148" s="147" t="s">
        <v>131</v>
      </c>
      <c r="D148" s="148" t="s">
        <v>126</v>
      </c>
      <c r="E148" s="149">
        <v>6</v>
      </c>
      <c r="F148" s="150"/>
      <c r="G148" s="151">
        <f t="shared" si="10"/>
        <v>0</v>
      </c>
    </row>
    <row r="149" spans="1:7" ht="14.25" thickBot="1" x14ac:dyDescent="0.25">
      <c r="A149" s="133">
        <v>9</v>
      </c>
      <c r="B149" s="146"/>
      <c r="C149" s="147" t="s">
        <v>132</v>
      </c>
      <c r="D149" s="148" t="s">
        <v>126</v>
      </c>
      <c r="E149" s="149">
        <v>6</v>
      </c>
      <c r="F149" s="150"/>
      <c r="G149" s="151">
        <f t="shared" si="10"/>
        <v>0</v>
      </c>
    </row>
    <row r="150" spans="1:7" ht="14.25" thickBot="1" x14ac:dyDescent="0.25">
      <c r="A150" s="153"/>
      <c r="B150" s="98"/>
      <c r="C150" s="99" t="s">
        <v>169</v>
      </c>
      <c r="D150" s="98"/>
      <c r="E150" s="100"/>
      <c r="F150" s="101"/>
      <c r="G150" s="102"/>
    </row>
    <row r="151" spans="1:7" ht="13.5" x14ac:dyDescent="0.2">
      <c r="A151" s="110">
        <v>1</v>
      </c>
      <c r="B151" s="104" t="s">
        <v>120</v>
      </c>
      <c r="C151" s="105" t="s">
        <v>123</v>
      </c>
      <c r="D151" s="106" t="s">
        <v>122</v>
      </c>
      <c r="E151" s="111">
        <f>30+30</f>
        <v>60</v>
      </c>
      <c r="F151" s="108"/>
      <c r="G151" s="109">
        <f t="shared" ref="G151:G156" si="11">E151*F151</f>
        <v>0</v>
      </c>
    </row>
    <row r="152" spans="1:7" ht="13.5" x14ac:dyDescent="0.2">
      <c r="A152" s="110">
        <v>2</v>
      </c>
      <c r="B152" s="556" t="s">
        <v>129</v>
      </c>
      <c r="C152" s="105" t="s">
        <v>170</v>
      </c>
      <c r="D152" s="113" t="s">
        <v>126</v>
      </c>
      <c r="E152" s="111">
        <f>3</f>
        <v>3</v>
      </c>
      <c r="F152" s="115"/>
      <c r="G152" s="109">
        <f t="shared" si="11"/>
        <v>0</v>
      </c>
    </row>
    <row r="153" spans="1:7" ht="13.5" x14ac:dyDescent="0.2">
      <c r="A153" s="110">
        <v>3</v>
      </c>
      <c r="B153" s="557"/>
      <c r="C153" s="105" t="s">
        <v>171</v>
      </c>
      <c r="D153" s="113" t="s">
        <v>126</v>
      </c>
      <c r="E153" s="118">
        <f>3</f>
        <v>3</v>
      </c>
      <c r="F153" s="115"/>
      <c r="G153" s="109">
        <f t="shared" si="11"/>
        <v>0</v>
      </c>
    </row>
    <row r="154" spans="1:7" ht="13.5" x14ac:dyDescent="0.2">
      <c r="A154" s="110">
        <v>4</v>
      </c>
      <c r="B154" s="557"/>
      <c r="C154" s="117" t="s">
        <v>140</v>
      </c>
      <c r="D154" s="113" t="s">
        <v>126</v>
      </c>
      <c r="E154" s="114">
        <f>3</f>
        <v>3</v>
      </c>
      <c r="F154" s="115"/>
      <c r="G154" s="109">
        <f t="shared" si="11"/>
        <v>0</v>
      </c>
    </row>
    <row r="155" spans="1:7" ht="13.5" x14ac:dyDescent="0.2">
      <c r="A155" s="110">
        <v>5</v>
      </c>
      <c r="B155" s="557"/>
      <c r="C155" s="117" t="s">
        <v>172</v>
      </c>
      <c r="D155" s="113" t="s">
        <v>126</v>
      </c>
      <c r="E155" s="114">
        <f>3</f>
        <v>3</v>
      </c>
      <c r="F155" s="115"/>
      <c r="G155" s="109">
        <f t="shared" si="11"/>
        <v>0</v>
      </c>
    </row>
    <row r="156" spans="1:7" ht="14.25" thickBot="1" x14ac:dyDescent="0.25">
      <c r="A156" s="154">
        <v>6</v>
      </c>
      <c r="B156" s="557"/>
      <c r="C156" s="120" t="s">
        <v>173</v>
      </c>
      <c r="D156" s="121" t="s">
        <v>126</v>
      </c>
      <c r="E156" s="114">
        <f>3</f>
        <v>3</v>
      </c>
      <c r="F156" s="122"/>
      <c r="G156" s="109">
        <f t="shared" si="11"/>
        <v>0</v>
      </c>
    </row>
    <row r="157" spans="1:7" ht="14.25" thickBot="1" x14ac:dyDescent="0.25">
      <c r="A157" s="97"/>
      <c r="B157" s="98"/>
      <c r="C157" s="99" t="s">
        <v>174</v>
      </c>
      <c r="D157" s="98"/>
      <c r="E157" s="100"/>
      <c r="F157" s="101"/>
      <c r="G157" s="102"/>
    </row>
    <row r="158" spans="1:7" ht="13.5" x14ac:dyDescent="0.2">
      <c r="A158" s="103">
        <v>1</v>
      </c>
      <c r="B158" s="104" t="s">
        <v>120</v>
      </c>
      <c r="C158" s="105" t="s">
        <v>121</v>
      </c>
      <c r="D158" s="106" t="s">
        <v>122</v>
      </c>
      <c r="E158" s="107">
        <f>130</f>
        <v>130</v>
      </c>
      <c r="F158" s="108"/>
      <c r="G158" s="109">
        <f t="shared" ref="G158:G163" si="12">E158*F158</f>
        <v>0</v>
      </c>
    </row>
    <row r="159" spans="1:7" ht="13.5" x14ac:dyDescent="0.2">
      <c r="A159" s="110">
        <v>2</v>
      </c>
      <c r="B159" s="112" t="s">
        <v>148</v>
      </c>
      <c r="C159" s="105" t="s">
        <v>149</v>
      </c>
      <c r="D159" s="113" t="s">
        <v>126</v>
      </c>
      <c r="E159" s="114">
        <f>24</f>
        <v>24</v>
      </c>
      <c r="F159" s="123"/>
      <c r="G159" s="109">
        <f t="shared" si="12"/>
        <v>0</v>
      </c>
    </row>
    <row r="160" spans="1:7" ht="13.5" x14ac:dyDescent="0.2">
      <c r="A160" s="110">
        <v>3</v>
      </c>
      <c r="B160" s="556" t="s">
        <v>129</v>
      </c>
      <c r="C160" s="117" t="s">
        <v>156</v>
      </c>
      <c r="D160" s="113" t="s">
        <v>126</v>
      </c>
      <c r="E160" s="114">
        <f>6</f>
        <v>6</v>
      </c>
      <c r="F160" s="115"/>
      <c r="G160" s="109">
        <f t="shared" si="12"/>
        <v>0</v>
      </c>
    </row>
    <row r="161" spans="1:8" ht="13.5" x14ac:dyDescent="0.2">
      <c r="A161" s="110">
        <v>4</v>
      </c>
      <c r="B161" s="557"/>
      <c r="C161" s="117" t="s">
        <v>130</v>
      </c>
      <c r="D161" s="113" t="s">
        <v>126</v>
      </c>
      <c r="E161" s="114">
        <f>18</f>
        <v>18</v>
      </c>
      <c r="F161" s="115"/>
      <c r="G161" s="109">
        <f t="shared" si="12"/>
        <v>0</v>
      </c>
    </row>
    <row r="162" spans="1:8" ht="13.5" x14ac:dyDescent="0.2">
      <c r="A162" s="110">
        <v>5</v>
      </c>
      <c r="B162" s="557"/>
      <c r="C162" s="105" t="s">
        <v>136</v>
      </c>
      <c r="D162" s="113" t="s">
        <v>126</v>
      </c>
      <c r="E162" s="111">
        <v>12</v>
      </c>
      <c r="F162" s="115"/>
      <c r="G162" s="109">
        <f t="shared" si="12"/>
        <v>0</v>
      </c>
    </row>
    <row r="163" spans="1:8" ht="14.25" thickBot="1" x14ac:dyDescent="0.25">
      <c r="A163" s="119">
        <v>6</v>
      </c>
      <c r="B163" s="558"/>
      <c r="C163" s="120" t="s">
        <v>145</v>
      </c>
      <c r="D163" s="121" t="s">
        <v>126</v>
      </c>
      <c r="E163" s="114">
        <f>3</f>
        <v>3</v>
      </c>
      <c r="F163" s="122"/>
      <c r="G163" s="109">
        <f t="shared" si="12"/>
        <v>0</v>
      </c>
    </row>
    <row r="164" spans="1:8" ht="14.25" thickBot="1" x14ac:dyDescent="0.25">
      <c r="A164" s="97"/>
      <c r="B164" s="98"/>
      <c r="C164" s="99" t="s">
        <v>175</v>
      </c>
      <c r="D164" s="98"/>
      <c r="E164" s="100"/>
      <c r="F164" s="101"/>
      <c r="G164" s="102"/>
    </row>
    <row r="165" spans="1:8" ht="13.5" x14ac:dyDescent="0.2">
      <c r="A165" s="103">
        <v>1</v>
      </c>
      <c r="B165" s="104" t="s">
        <v>120</v>
      </c>
      <c r="C165" s="105" t="s">
        <v>121</v>
      </c>
      <c r="D165" s="106" t="s">
        <v>122</v>
      </c>
      <c r="E165" s="107">
        <f>130</f>
        <v>130</v>
      </c>
      <c r="F165" s="108"/>
      <c r="G165" s="109">
        <f t="shared" ref="G165:G170" si="13">E165*F165</f>
        <v>0</v>
      </c>
    </row>
    <row r="166" spans="1:8" ht="13.5" x14ac:dyDescent="0.2">
      <c r="A166" s="110">
        <v>2</v>
      </c>
      <c r="B166" s="112" t="s">
        <v>148</v>
      </c>
      <c r="C166" s="105" t="s">
        <v>149</v>
      </c>
      <c r="D166" s="113" t="s">
        <v>126</v>
      </c>
      <c r="E166" s="114">
        <f>24</f>
        <v>24</v>
      </c>
      <c r="F166" s="123"/>
      <c r="G166" s="109">
        <f t="shared" si="13"/>
        <v>0</v>
      </c>
    </row>
    <row r="167" spans="1:8" ht="13.5" x14ac:dyDescent="0.2">
      <c r="A167" s="110">
        <v>3</v>
      </c>
      <c r="B167" s="556" t="s">
        <v>129</v>
      </c>
      <c r="C167" s="117" t="s">
        <v>156</v>
      </c>
      <c r="D167" s="113" t="s">
        <v>126</v>
      </c>
      <c r="E167" s="114">
        <f>6</f>
        <v>6</v>
      </c>
      <c r="F167" s="115"/>
      <c r="G167" s="109">
        <f t="shared" si="13"/>
        <v>0</v>
      </c>
    </row>
    <row r="168" spans="1:8" ht="13.5" x14ac:dyDescent="0.2">
      <c r="A168" s="110">
        <v>4</v>
      </c>
      <c r="B168" s="557"/>
      <c r="C168" s="117" t="s">
        <v>130</v>
      </c>
      <c r="D168" s="113" t="s">
        <v>126</v>
      </c>
      <c r="E168" s="114">
        <f>18</f>
        <v>18</v>
      </c>
      <c r="F168" s="115"/>
      <c r="G168" s="109">
        <f t="shared" si="13"/>
        <v>0</v>
      </c>
    </row>
    <row r="169" spans="1:8" ht="13.5" x14ac:dyDescent="0.2">
      <c r="A169" s="110">
        <v>5</v>
      </c>
      <c r="B169" s="557"/>
      <c r="C169" s="105" t="s">
        <v>136</v>
      </c>
      <c r="D169" s="113" t="s">
        <v>126</v>
      </c>
      <c r="E169" s="111">
        <v>12</v>
      </c>
      <c r="F169" s="115"/>
      <c r="G169" s="109">
        <f t="shared" si="13"/>
        <v>0</v>
      </c>
    </row>
    <row r="170" spans="1:8" ht="14.25" thickBot="1" x14ac:dyDescent="0.25">
      <c r="A170" s="119">
        <v>6</v>
      </c>
      <c r="B170" s="557"/>
      <c r="C170" s="120" t="s">
        <v>145</v>
      </c>
      <c r="D170" s="121" t="s">
        <v>126</v>
      </c>
      <c r="E170" s="114">
        <f>3</f>
        <v>3</v>
      </c>
      <c r="F170" s="122"/>
      <c r="G170" s="109">
        <f t="shared" si="13"/>
        <v>0</v>
      </c>
    </row>
    <row r="171" spans="1:8" ht="14.25" thickBot="1" x14ac:dyDescent="0.25">
      <c r="A171" s="97"/>
      <c r="B171" s="98"/>
      <c r="C171" s="99" t="s">
        <v>176</v>
      </c>
      <c r="D171" s="98"/>
      <c r="E171" s="100"/>
      <c r="F171" s="101"/>
      <c r="G171" s="102"/>
      <c r="H171" s="155"/>
    </row>
    <row r="172" spans="1:8" ht="13.5" x14ac:dyDescent="0.2">
      <c r="A172" s="103">
        <v>1</v>
      </c>
      <c r="B172" s="104" t="s">
        <v>120</v>
      </c>
      <c r="C172" s="105" t="s">
        <v>121</v>
      </c>
      <c r="D172" s="106" t="s">
        <v>122</v>
      </c>
      <c r="E172" s="107">
        <v>60</v>
      </c>
      <c r="F172" s="108"/>
      <c r="G172" s="109">
        <f>E172*F172</f>
        <v>0</v>
      </c>
    </row>
    <row r="173" spans="1:8" ht="13.5" x14ac:dyDescent="0.2">
      <c r="A173" s="110">
        <v>2</v>
      </c>
      <c r="B173" s="557" t="s">
        <v>129</v>
      </c>
      <c r="C173" s="117" t="s">
        <v>177</v>
      </c>
      <c r="D173" s="113" t="s">
        <v>126</v>
      </c>
      <c r="E173" s="111">
        <f>6</f>
        <v>6</v>
      </c>
      <c r="F173" s="115"/>
      <c r="G173" s="109">
        <f>E173*F173</f>
        <v>0</v>
      </c>
    </row>
    <row r="174" spans="1:8" ht="14.25" thickBot="1" x14ac:dyDescent="0.25">
      <c r="A174" s="110">
        <v>3</v>
      </c>
      <c r="B174" s="557"/>
      <c r="C174" s="117" t="s">
        <v>178</v>
      </c>
      <c r="D174" s="113" t="s">
        <v>126</v>
      </c>
      <c r="E174" s="114">
        <v>3</v>
      </c>
      <c r="F174" s="115"/>
      <c r="G174" s="109">
        <f>E174*F174</f>
        <v>0</v>
      </c>
    </row>
    <row r="175" spans="1:8" ht="14.25" thickBot="1" x14ac:dyDescent="0.25">
      <c r="A175" s="156"/>
      <c r="B175" s="98"/>
      <c r="C175" s="99" t="s">
        <v>179</v>
      </c>
      <c r="D175" s="98"/>
      <c r="E175" s="100"/>
      <c r="F175" s="101"/>
      <c r="G175" s="102"/>
    </row>
    <row r="176" spans="1:8" ht="13.5" x14ac:dyDescent="0.2">
      <c r="A176" s="103">
        <v>1</v>
      </c>
      <c r="B176" s="157" t="s">
        <v>120</v>
      </c>
      <c r="C176" s="105" t="s">
        <v>121</v>
      </c>
      <c r="D176" s="148" t="s">
        <v>122</v>
      </c>
      <c r="E176" s="149">
        <v>700</v>
      </c>
      <c r="F176" s="158"/>
      <c r="G176" s="151">
        <f t="shared" ref="G176:G187" si="14">E176*F176</f>
        <v>0</v>
      </c>
    </row>
    <row r="177" spans="1:7" ht="13.5" x14ac:dyDescent="0.2">
      <c r="A177" s="110">
        <v>2</v>
      </c>
      <c r="B177" s="157" t="s">
        <v>120</v>
      </c>
      <c r="C177" s="105" t="s">
        <v>123</v>
      </c>
      <c r="D177" s="148" t="s">
        <v>122</v>
      </c>
      <c r="E177" s="149">
        <v>6</v>
      </c>
      <c r="F177" s="159"/>
      <c r="G177" s="151">
        <f t="shared" si="14"/>
        <v>0</v>
      </c>
    </row>
    <row r="178" spans="1:7" ht="13.5" x14ac:dyDescent="0.2">
      <c r="A178" s="110">
        <v>3</v>
      </c>
      <c r="B178" s="160" t="s">
        <v>124</v>
      </c>
      <c r="C178" s="105" t="s">
        <v>143</v>
      </c>
      <c r="D178" s="148" t="s">
        <v>126</v>
      </c>
      <c r="E178" s="149">
        <v>12</v>
      </c>
      <c r="F178" s="159"/>
      <c r="G178" s="151">
        <f t="shared" si="14"/>
        <v>0</v>
      </c>
    </row>
    <row r="179" spans="1:7" ht="13.5" x14ac:dyDescent="0.2">
      <c r="A179" s="110">
        <v>4</v>
      </c>
      <c r="B179" s="160" t="s">
        <v>127</v>
      </c>
      <c r="C179" s="105" t="s">
        <v>180</v>
      </c>
      <c r="D179" s="148" t="s">
        <v>126</v>
      </c>
      <c r="E179" s="149">
        <v>12</v>
      </c>
      <c r="F179" s="159"/>
      <c r="G179" s="151">
        <f t="shared" si="14"/>
        <v>0</v>
      </c>
    </row>
    <row r="180" spans="1:7" ht="13.5" x14ac:dyDescent="0.2">
      <c r="A180" s="110">
        <v>5</v>
      </c>
      <c r="B180" s="570" t="s">
        <v>129</v>
      </c>
      <c r="C180" s="147" t="s">
        <v>136</v>
      </c>
      <c r="D180" s="148" t="s">
        <v>126</v>
      </c>
      <c r="E180" s="149">
        <v>42</v>
      </c>
      <c r="F180" s="159"/>
      <c r="G180" s="151">
        <f t="shared" si="14"/>
        <v>0</v>
      </c>
    </row>
    <row r="181" spans="1:7" ht="13.5" x14ac:dyDescent="0.2">
      <c r="A181" s="110">
        <v>6</v>
      </c>
      <c r="B181" s="571"/>
      <c r="C181" s="147" t="s">
        <v>130</v>
      </c>
      <c r="D181" s="148" t="s">
        <v>126</v>
      </c>
      <c r="E181" s="149">
        <v>18</v>
      </c>
      <c r="F181" s="159"/>
      <c r="G181" s="151">
        <f t="shared" si="14"/>
        <v>0</v>
      </c>
    </row>
    <row r="182" spans="1:7" ht="13.5" x14ac:dyDescent="0.2">
      <c r="A182" s="110">
        <v>7</v>
      </c>
      <c r="B182" s="571"/>
      <c r="C182" s="147" t="s">
        <v>156</v>
      </c>
      <c r="D182" s="148" t="s">
        <v>126</v>
      </c>
      <c r="E182" s="149">
        <v>6</v>
      </c>
      <c r="F182" s="159"/>
      <c r="G182" s="151">
        <f t="shared" si="14"/>
        <v>0</v>
      </c>
    </row>
    <row r="183" spans="1:7" ht="13.5" x14ac:dyDescent="0.2">
      <c r="A183" s="110">
        <v>8</v>
      </c>
      <c r="B183" s="571"/>
      <c r="C183" s="147" t="s">
        <v>181</v>
      </c>
      <c r="D183" s="148" t="s">
        <v>126</v>
      </c>
      <c r="E183" s="149">
        <v>2</v>
      </c>
      <c r="F183" s="159"/>
      <c r="G183" s="151">
        <f t="shared" si="14"/>
        <v>0</v>
      </c>
    </row>
    <row r="184" spans="1:7" ht="13.5" x14ac:dyDescent="0.2">
      <c r="A184" s="110">
        <v>9</v>
      </c>
      <c r="B184" s="571"/>
      <c r="C184" s="147" t="s">
        <v>141</v>
      </c>
      <c r="D184" s="148" t="s">
        <v>126</v>
      </c>
      <c r="E184" s="149">
        <v>3</v>
      </c>
      <c r="F184" s="159"/>
      <c r="G184" s="151">
        <f t="shared" si="14"/>
        <v>0</v>
      </c>
    </row>
    <row r="185" spans="1:7" ht="13.5" x14ac:dyDescent="0.2">
      <c r="A185" s="110">
        <v>10</v>
      </c>
      <c r="B185" s="571"/>
      <c r="C185" s="147" t="s">
        <v>140</v>
      </c>
      <c r="D185" s="148" t="s">
        <v>126</v>
      </c>
      <c r="E185" s="149">
        <v>3</v>
      </c>
      <c r="F185" s="159"/>
      <c r="G185" s="151">
        <f t="shared" si="14"/>
        <v>0</v>
      </c>
    </row>
    <row r="186" spans="1:7" ht="13.5" x14ac:dyDescent="0.2">
      <c r="A186" s="110">
        <v>11</v>
      </c>
      <c r="B186" s="571"/>
      <c r="C186" s="147" t="s">
        <v>170</v>
      </c>
      <c r="D186" s="148" t="s">
        <v>126</v>
      </c>
      <c r="E186" s="149">
        <v>3</v>
      </c>
      <c r="F186" s="159"/>
      <c r="G186" s="151">
        <f t="shared" si="14"/>
        <v>0</v>
      </c>
    </row>
    <row r="187" spans="1:7" ht="14.25" thickBot="1" x14ac:dyDescent="0.25">
      <c r="A187" s="110">
        <v>12</v>
      </c>
      <c r="B187" s="572"/>
      <c r="C187" s="147" t="s">
        <v>171</v>
      </c>
      <c r="D187" s="148" t="s">
        <v>126</v>
      </c>
      <c r="E187" s="149">
        <v>3</v>
      </c>
      <c r="F187" s="159"/>
      <c r="G187" s="151">
        <f t="shared" si="14"/>
        <v>0</v>
      </c>
    </row>
    <row r="188" spans="1:7" ht="14.25" thickBot="1" x14ac:dyDescent="0.25">
      <c r="A188" s="153"/>
      <c r="B188" s="98"/>
      <c r="C188" s="99" t="s">
        <v>182</v>
      </c>
      <c r="D188" s="98"/>
      <c r="E188" s="100"/>
      <c r="F188" s="101"/>
      <c r="G188" s="102"/>
    </row>
    <row r="189" spans="1:7" ht="13.5" x14ac:dyDescent="0.2">
      <c r="A189" s="110">
        <v>1</v>
      </c>
      <c r="B189" s="104" t="s">
        <v>120</v>
      </c>
      <c r="C189" s="105" t="s">
        <v>183</v>
      </c>
      <c r="D189" s="106" t="s">
        <v>122</v>
      </c>
      <c r="E189" s="161">
        <f>240</f>
        <v>240</v>
      </c>
      <c r="F189" s="108"/>
      <c r="G189" s="109">
        <f t="shared" ref="G189:G201" si="15">E189*F189</f>
        <v>0</v>
      </c>
    </row>
    <row r="190" spans="1:7" ht="13.5" x14ac:dyDescent="0.2">
      <c r="A190" s="110">
        <v>2</v>
      </c>
      <c r="B190" s="104" t="s">
        <v>120</v>
      </c>
      <c r="C190" s="105" t="s">
        <v>123</v>
      </c>
      <c r="D190" s="106" t="s">
        <v>122</v>
      </c>
      <c r="E190" s="111">
        <f>6</f>
        <v>6</v>
      </c>
      <c r="F190" s="108"/>
      <c r="G190" s="109">
        <f t="shared" si="15"/>
        <v>0</v>
      </c>
    </row>
    <row r="191" spans="1:7" ht="13.5" x14ac:dyDescent="0.2">
      <c r="A191" s="110">
        <v>3</v>
      </c>
      <c r="B191" s="112" t="s">
        <v>124</v>
      </c>
      <c r="C191" s="105" t="s">
        <v>184</v>
      </c>
      <c r="D191" s="113" t="s">
        <v>126</v>
      </c>
      <c r="E191" s="114">
        <f>12</f>
        <v>12</v>
      </c>
      <c r="F191" s="115"/>
      <c r="G191" s="109">
        <f t="shared" si="15"/>
        <v>0</v>
      </c>
    </row>
    <row r="192" spans="1:7" ht="13.5" x14ac:dyDescent="0.2">
      <c r="A192" s="110">
        <v>4</v>
      </c>
      <c r="B192" s="112" t="s">
        <v>127</v>
      </c>
      <c r="C192" s="105" t="s">
        <v>180</v>
      </c>
      <c r="D192" s="113" t="s">
        <v>126</v>
      </c>
      <c r="E192" s="114">
        <f>12</f>
        <v>12</v>
      </c>
      <c r="F192" s="115"/>
      <c r="G192" s="109">
        <f t="shared" si="15"/>
        <v>0</v>
      </c>
    </row>
    <row r="193" spans="1:7" ht="13.5" x14ac:dyDescent="0.2">
      <c r="A193" s="110">
        <v>5</v>
      </c>
      <c r="B193" s="557" t="s">
        <v>129</v>
      </c>
      <c r="C193" s="117" t="s">
        <v>177</v>
      </c>
      <c r="D193" s="113" t="s">
        <v>126</v>
      </c>
      <c r="E193" s="111">
        <f>21</f>
        <v>21</v>
      </c>
      <c r="F193" s="115"/>
      <c r="G193" s="109">
        <f t="shared" si="15"/>
        <v>0</v>
      </c>
    </row>
    <row r="194" spans="1:7" ht="13.5" x14ac:dyDescent="0.2">
      <c r="A194" s="110">
        <v>6</v>
      </c>
      <c r="B194" s="557"/>
      <c r="C194" s="105" t="s">
        <v>185</v>
      </c>
      <c r="D194" s="113" t="s">
        <v>126</v>
      </c>
      <c r="E194" s="111">
        <f>3</f>
        <v>3</v>
      </c>
      <c r="F194" s="115"/>
      <c r="G194" s="109">
        <f t="shared" si="15"/>
        <v>0</v>
      </c>
    </row>
    <row r="195" spans="1:7" ht="13.5" x14ac:dyDescent="0.2">
      <c r="A195" s="110">
        <v>7</v>
      </c>
      <c r="B195" s="557"/>
      <c r="C195" s="105" t="s">
        <v>170</v>
      </c>
      <c r="D195" s="113" t="s">
        <v>126</v>
      </c>
      <c r="E195" s="111">
        <f>3</f>
        <v>3</v>
      </c>
      <c r="F195" s="115"/>
      <c r="G195" s="109">
        <f t="shared" si="15"/>
        <v>0</v>
      </c>
    </row>
    <row r="196" spans="1:7" ht="13.5" x14ac:dyDescent="0.2">
      <c r="A196" s="110">
        <v>8</v>
      </c>
      <c r="B196" s="557"/>
      <c r="C196" s="105" t="s">
        <v>136</v>
      </c>
      <c r="D196" s="113" t="s">
        <v>126</v>
      </c>
      <c r="E196" s="111">
        <f>21</f>
        <v>21</v>
      </c>
      <c r="F196" s="115"/>
      <c r="G196" s="109">
        <f t="shared" si="15"/>
        <v>0</v>
      </c>
    </row>
    <row r="197" spans="1:7" ht="13.5" x14ac:dyDescent="0.2">
      <c r="A197" s="110">
        <v>9</v>
      </c>
      <c r="B197" s="557"/>
      <c r="C197" s="105" t="s">
        <v>171</v>
      </c>
      <c r="D197" s="113" t="s">
        <v>126</v>
      </c>
      <c r="E197" s="118">
        <f>6</f>
        <v>6</v>
      </c>
      <c r="F197" s="115"/>
      <c r="G197" s="109">
        <f t="shared" si="15"/>
        <v>0</v>
      </c>
    </row>
    <row r="198" spans="1:7" ht="13.5" x14ac:dyDescent="0.2">
      <c r="A198" s="110">
        <v>10</v>
      </c>
      <c r="B198" s="557"/>
      <c r="C198" s="117" t="s">
        <v>178</v>
      </c>
      <c r="D198" s="113" t="s">
        <v>126</v>
      </c>
      <c r="E198" s="114">
        <v>6</v>
      </c>
      <c r="F198" s="115"/>
      <c r="G198" s="109">
        <f t="shared" si="15"/>
        <v>0</v>
      </c>
    </row>
    <row r="199" spans="1:7" ht="13.5" x14ac:dyDescent="0.2">
      <c r="A199" s="110">
        <v>11</v>
      </c>
      <c r="B199" s="557"/>
      <c r="C199" s="117" t="s">
        <v>186</v>
      </c>
      <c r="D199" s="113" t="s">
        <v>126</v>
      </c>
      <c r="E199" s="114">
        <f>2</f>
        <v>2</v>
      </c>
      <c r="F199" s="115"/>
      <c r="G199" s="109">
        <f t="shared" si="15"/>
        <v>0</v>
      </c>
    </row>
    <row r="200" spans="1:7" ht="13.5" x14ac:dyDescent="0.2">
      <c r="A200" s="110">
        <v>12</v>
      </c>
      <c r="B200" s="557"/>
      <c r="C200" s="117" t="s">
        <v>140</v>
      </c>
      <c r="D200" s="113" t="s">
        <v>126</v>
      </c>
      <c r="E200" s="114">
        <f>3</f>
        <v>3</v>
      </c>
      <c r="F200" s="115"/>
      <c r="G200" s="109">
        <f t="shared" si="15"/>
        <v>0</v>
      </c>
    </row>
    <row r="201" spans="1:7" ht="14.25" thickBot="1" x14ac:dyDescent="0.25">
      <c r="A201" s="154">
        <v>15</v>
      </c>
      <c r="B201" s="557"/>
      <c r="C201" s="120" t="s">
        <v>187</v>
      </c>
      <c r="D201" s="121" t="s">
        <v>126</v>
      </c>
      <c r="E201" s="114">
        <f>3</f>
        <v>3</v>
      </c>
      <c r="F201" s="122"/>
      <c r="G201" s="109">
        <f t="shared" si="15"/>
        <v>0</v>
      </c>
    </row>
    <row r="202" spans="1:7" ht="14.25" thickBot="1" x14ac:dyDescent="0.25">
      <c r="A202" s="162"/>
      <c r="B202" s="163"/>
      <c r="C202" s="164" t="s">
        <v>188</v>
      </c>
      <c r="D202" s="163"/>
      <c r="E202" s="165"/>
      <c r="F202" s="166"/>
      <c r="G202" s="167"/>
    </row>
    <row r="203" spans="1:7" ht="13.5" x14ac:dyDescent="0.2">
      <c r="A203" s="133">
        <v>1</v>
      </c>
      <c r="B203" s="129" t="s">
        <v>120</v>
      </c>
      <c r="C203" s="130" t="s">
        <v>183</v>
      </c>
      <c r="D203" s="131" t="s">
        <v>122</v>
      </c>
      <c r="E203" s="138">
        <v>220</v>
      </c>
      <c r="F203" s="108"/>
      <c r="G203" s="109">
        <f t="shared" ref="G203:G215" si="16">E203*F203</f>
        <v>0</v>
      </c>
    </row>
    <row r="204" spans="1:7" ht="13.5" x14ac:dyDescent="0.2">
      <c r="A204" s="133">
        <v>2</v>
      </c>
      <c r="B204" s="129" t="s">
        <v>120</v>
      </c>
      <c r="C204" s="130" t="s">
        <v>189</v>
      </c>
      <c r="D204" s="131" t="s">
        <v>122</v>
      </c>
      <c r="E204" s="136">
        <v>50</v>
      </c>
      <c r="F204" s="108"/>
      <c r="G204" s="109">
        <f t="shared" si="16"/>
        <v>0</v>
      </c>
    </row>
    <row r="205" spans="1:7" ht="13.5" x14ac:dyDescent="0.2">
      <c r="A205" s="133">
        <v>3</v>
      </c>
      <c r="B205" s="129" t="s">
        <v>120</v>
      </c>
      <c r="C205" s="130" t="s">
        <v>123</v>
      </c>
      <c r="D205" s="131" t="s">
        <v>122</v>
      </c>
      <c r="E205" s="136">
        <v>16</v>
      </c>
      <c r="F205" s="108"/>
      <c r="G205" s="109">
        <f t="shared" si="16"/>
        <v>0</v>
      </c>
    </row>
    <row r="206" spans="1:7" ht="13.5" x14ac:dyDescent="0.2">
      <c r="A206" s="133">
        <v>4</v>
      </c>
      <c r="B206" s="134" t="s">
        <v>124</v>
      </c>
      <c r="C206" s="130" t="s">
        <v>184</v>
      </c>
      <c r="D206" s="135" t="s">
        <v>126</v>
      </c>
      <c r="E206" s="136">
        <v>12</v>
      </c>
      <c r="F206" s="115"/>
      <c r="G206" s="109">
        <f t="shared" si="16"/>
        <v>0</v>
      </c>
    </row>
    <row r="207" spans="1:7" ht="13.5" x14ac:dyDescent="0.2">
      <c r="A207" s="133">
        <v>5</v>
      </c>
      <c r="B207" s="134" t="s">
        <v>127</v>
      </c>
      <c r="C207" s="130" t="s">
        <v>180</v>
      </c>
      <c r="D207" s="135" t="s">
        <v>126</v>
      </c>
      <c r="E207" s="136">
        <v>12</v>
      </c>
      <c r="F207" s="123"/>
      <c r="G207" s="109">
        <f t="shared" si="16"/>
        <v>0</v>
      </c>
    </row>
    <row r="208" spans="1:7" ht="13.5" x14ac:dyDescent="0.2">
      <c r="A208" s="133">
        <v>6</v>
      </c>
      <c r="B208" s="134" t="s">
        <v>148</v>
      </c>
      <c r="C208" s="130" t="s">
        <v>190</v>
      </c>
      <c r="D208" s="135" t="s">
        <v>126</v>
      </c>
      <c r="E208" s="136">
        <v>3</v>
      </c>
      <c r="F208" s="123"/>
      <c r="G208" s="109">
        <f t="shared" si="16"/>
        <v>0</v>
      </c>
    </row>
    <row r="209" spans="1:7" ht="13.5" x14ac:dyDescent="0.2">
      <c r="A209" s="133">
        <v>7</v>
      </c>
      <c r="B209" s="560" t="s">
        <v>129</v>
      </c>
      <c r="C209" s="130" t="s">
        <v>170</v>
      </c>
      <c r="D209" s="135" t="s">
        <v>126</v>
      </c>
      <c r="E209" s="138">
        <v>3</v>
      </c>
      <c r="F209" s="115"/>
      <c r="G209" s="109">
        <f t="shared" si="16"/>
        <v>0</v>
      </c>
    </row>
    <row r="210" spans="1:7" ht="13.5" x14ac:dyDescent="0.2">
      <c r="A210" s="133">
        <v>8</v>
      </c>
      <c r="B210" s="560"/>
      <c r="C210" s="137" t="s">
        <v>140</v>
      </c>
      <c r="D210" s="135" t="s">
        <v>126</v>
      </c>
      <c r="E210" s="136">
        <v>3</v>
      </c>
      <c r="F210" s="115"/>
      <c r="G210" s="109">
        <f t="shared" si="16"/>
        <v>0</v>
      </c>
    </row>
    <row r="211" spans="1:7" ht="13.5" x14ac:dyDescent="0.2">
      <c r="A211" s="133">
        <v>9</v>
      </c>
      <c r="B211" s="560"/>
      <c r="C211" s="137" t="s">
        <v>191</v>
      </c>
      <c r="D211" s="135" t="s">
        <v>126</v>
      </c>
      <c r="E211" s="136">
        <v>9</v>
      </c>
      <c r="F211" s="115"/>
      <c r="G211" s="109">
        <f t="shared" si="16"/>
        <v>0</v>
      </c>
    </row>
    <row r="212" spans="1:7" ht="13.5" x14ac:dyDescent="0.2">
      <c r="A212" s="133">
        <v>10</v>
      </c>
      <c r="B212" s="560"/>
      <c r="C212" s="137" t="s">
        <v>192</v>
      </c>
      <c r="D212" s="135" t="s">
        <v>126</v>
      </c>
      <c r="E212" s="136">
        <v>9</v>
      </c>
      <c r="F212" s="115"/>
      <c r="G212" s="109">
        <f t="shared" si="16"/>
        <v>0</v>
      </c>
    </row>
    <row r="213" spans="1:7" ht="13.5" x14ac:dyDescent="0.2">
      <c r="A213" s="133">
        <v>11</v>
      </c>
      <c r="B213" s="560"/>
      <c r="C213" s="137" t="s">
        <v>178</v>
      </c>
      <c r="D213" s="135" t="s">
        <v>126</v>
      </c>
      <c r="E213" s="136">
        <v>6</v>
      </c>
      <c r="F213" s="115"/>
      <c r="G213" s="109">
        <f t="shared" si="16"/>
        <v>0</v>
      </c>
    </row>
    <row r="214" spans="1:7" ht="13.5" x14ac:dyDescent="0.2">
      <c r="A214" s="133">
        <v>12</v>
      </c>
      <c r="B214" s="560"/>
      <c r="C214" s="137" t="s">
        <v>187</v>
      </c>
      <c r="D214" s="135" t="s">
        <v>126</v>
      </c>
      <c r="E214" s="136">
        <v>9</v>
      </c>
      <c r="F214" s="115"/>
      <c r="G214" s="109">
        <f t="shared" si="16"/>
        <v>0</v>
      </c>
    </row>
    <row r="215" spans="1:7" ht="14.25" thickBot="1" x14ac:dyDescent="0.25">
      <c r="A215" s="168">
        <v>13</v>
      </c>
      <c r="B215" s="560"/>
      <c r="C215" s="169" t="s">
        <v>193</v>
      </c>
      <c r="D215" s="141" t="s">
        <v>126</v>
      </c>
      <c r="E215" s="136">
        <v>3</v>
      </c>
      <c r="F215" s="122"/>
      <c r="G215" s="109">
        <f t="shared" si="16"/>
        <v>0</v>
      </c>
    </row>
    <row r="216" spans="1:7" ht="14.25" thickBot="1" x14ac:dyDescent="0.25">
      <c r="A216" s="124"/>
      <c r="B216" s="125"/>
      <c r="C216" s="126" t="s">
        <v>194</v>
      </c>
      <c r="D216" s="125"/>
      <c r="E216" s="127"/>
      <c r="F216" s="170"/>
      <c r="G216" s="171"/>
    </row>
    <row r="217" spans="1:7" ht="13.5" x14ac:dyDescent="0.2">
      <c r="A217" s="133">
        <v>1</v>
      </c>
      <c r="B217" s="129" t="s">
        <v>120</v>
      </c>
      <c r="C217" s="130" t="s">
        <v>183</v>
      </c>
      <c r="D217" s="131" t="s">
        <v>122</v>
      </c>
      <c r="E217" s="172">
        <v>160</v>
      </c>
      <c r="F217" s="173"/>
      <c r="G217" s="174">
        <f t="shared" ref="G217:G229" si="17">E217*F217</f>
        <v>0</v>
      </c>
    </row>
    <row r="218" spans="1:7" ht="13.5" x14ac:dyDescent="0.2">
      <c r="A218" s="133">
        <v>2</v>
      </c>
      <c r="B218" s="129" t="s">
        <v>120</v>
      </c>
      <c r="C218" s="130" t="s">
        <v>123</v>
      </c>
      <c r="D218" s="131" t="s">
        <v>122</v>
      </c>
      <c r="E218" s="138">
        <v>6</v>
      </c>
      <c r="F218" s="173"/>
      <c r="G218" s="174">
        <f t="shared" si="17"/>
        <v>0</v>
      </c>
    </row>
    <row r="219" spans="1:7" ht="13.5" x14ac:dyDescent="0.2">
      <c r="A219" s="133">
        <v>3</v>
      </c>
      <c r="B219" s="134" t="s">
        <v>124</v>
      </c>
      <c r="C219" s="130" t="s">
        <v>184</v>
      </c>
      <c r="D219" s="135" t="s">
        <v>126</v>
      </c>
      <c r="E219" s="136">
        <v>6</v>
      </c>
      <c r="F219" s="175"/>
      <c r="G219" s="174">
        <f t="shared" si="17"/>
        <v>0</v>
      </c>
    </row>
    <row r="220" spans="1:7" ht="13.5" x14ac:dyDescent="0.2">
      <c r="A220" s="133">
        <v>4</v>
      </c>
      <c r="B220" s="134" t="s">
        <v>127</v>
      </c>
      <c r="C220" s="130" t="s">
        <v>180</v>
      </c>
      <c r="D220" s="135" t="s">
        <v>126</v>
      </c>
      <c r="E220" s="136">
        <v>6</v>
      </c>
      <c r="F220" s="123"/>
      <c r="G220" s="174">
        <f t="shared" si="17"/>
        <v>0</v>
      </c>
    </row>
    <row r="221" spans="1:7" ht="14.45" customHeight="1" x14ac:dyDescent="0.2">
      <c r="A221" s="133">
        <v>5</v>
      </c>
      <c r="B221" s="562" t="s">
        <v>129</v>
      </c>
      <c r="C221" s="130" t="s">
        <v>171</v>
      </c>
      <c r="D221" s="135" t="s">
        <v>126</v>
      </c>
      <c r="E221" s="136">
        <v>6</v>
      </c>
      <c r="F221" s="175"/>
      <c r="G221" s="174">
        <f t="shared" si="17"/>
        <v>0</v>
      </c>
    </row>
    <row r="222" spans="1:7" ht="13.5" x14ac:dyDescent="0.2">
      <c r="A222" s="133">
        <v>6</v>
      </c>
      <c r="B222" s="564"/>
      <c r="C222" s="137" t="s">
        <v>177</v>
      </c>
      <c r="D222" s="135" t="s">
        <v>126</v>
      </c>
      <c r="E222" s="138">
        <v>18</v>
      </c>
      <c r="F222" s="175"/>
      <c r="G222" s="174">
        <f t="shared" si="17"/>
        <v>0</v>
      </c>
    </row>
    <row r="223" spans="1:7" ht="13.5" x14ac:dyDescent="0.2">
      <c r="A223" s="133">
        <v>7</v>
      </c>
      <c r="B223" s="564"/>
      <c r="C223" s="130" t="s">
        <v>195</v>
      </c>
      <c r="D223" s="135" t="s">
        <v>126</v>
      </c>
      <c r="E223" s="138">
        <v>3</v>
      </c>
      <c r="F223" s="175"/>
      <c r="G223" s="174">
        <f t="shared" si="17"/>
        <v>0</v>
      </c>
    </row>
    <row r="224" spans="1:7" ht="13.5" x14ac:dyDescent="0.2">
      <c r="A224" s="133">
        <v>8</v>
      </c>
      <c r="B224" s="564"/>
      <c r="C224" s="130" t="s">
        <v>170</v>
      </c>
      <c r="D224" s="135" t="s">
        <v>126</v>
      </c>
      <c r="E224" s="138">
        <v>3</v>
      </c>
      <c r="F224" s="175"/>
      <c r="G224" s="174">
        <f t="shared" si="17"/>
        <v>0</v>
      </c>
    </row>
    <row r="225" spans="1:8" ht="13.5" x14ac:dyDescent="0.2">
      <c r="A225" s="133">
        <v>9</v>
      </c>
      <c r="B225" s="564"/>
      <c r="C225" s="130" t="s">
        <v>136</v>
      </c>
      <c r="D225" s="135" t="s">
        <v>126</v>
      </c>
      <c r="E225" s="138">
        <v>12</v>
      </c>
      <c r="F225" s="175"/>
      <c r="G225" s="174">
        <f t="shared" si="17"/>
        <v>0</v>
      </c>
    </row>
    <row r="226" spans="1:8" ht="13.5" x14ac:dyDescent="0.2">
      <c r="A226" s="133">
        <v>10</v>
      </c>
      <c r="B226" s="564"/>
      <c r="C226" s="137" t="s">
        <v>178</v>
      </c>
      <c r="D226" s="135" t="s">
        <v>126</v>
      </c>
      <c r="E226" s="136">
        <v>6</v>
      </c>
      <c r="F226" s="175"/>
      <c r="G226" s="174">
        <f t="shared" si="17"/>
        <v>0</v>
      </c>
    </row>
    <row r="227" spans="1:8" ht="13.5" x14ac:dyDescent="0.2">
      <c r="A227" s="133">
        <v>11</v>
      </c>
      <c r="B227" s="564"/>
      <c r="C227" s="137" t="s">
        <v>140</v>
      </c>
      <c r="D227" s="135" t="s">
        <v>126</v>
      </c>
      <c r="E227" s="136">
        <v>3</v>
      </c>
      <c r="F227" s="175"/>
      <c r="G227" s="174">
        <f t="shared" si="17"/>
        <v>0</v>
      </c>
    </row>
    <row r="228" spans="1:8" ht="13.5" x14ac:dyDescent="0.2">
      <c r="A228" s="133">
        <v>12</v>
      </c>
      <c r="B228" s="564"/>
      <c r="C228" s="137" t="s">
        <v>196</v>
      </c>
      <c r="D228" s="135" t="s">
        <v>126</v>
      </c>
      <c r="E228" s="136">
        <v>3</v>
      </c>
      <c r="F228" s="175"/>
      <c r="G228" s="174">
        <f t="shared" si="17"/>
        <v>0</v>
      </c>
    </row>
    <row r="229" spans="1:8" ht="14.25" thickBot="1" x14ac:dyDescent="0.25">
      <c r="A229" s="133">
        <v>13</v>
      </c>
      <c r="B229" s="564"/>
      <c r="C229" s="137" t="s">
        <v>197</v>
      </c>
      <c r="D229" s="135" t="s">
        <v>126</v>
      </c>
      <c r="E229" s="136">
        <v>6</v>
      </c>
      <c r="F229" s="175"/>
      <c r="G229" s="174">
        <f t="shared" si="17"/>
        <v>0</v>
      </c>
    </row>
    <row r="230" spans="1:8" s="181" customFormat="1" ht="14.25" thickBot="1" x14ac:dyDescent="0.25">
      <c r="A230" s="124"/>
      <c r="B230" s="176"/>
      <c r="C230" s="177" t="s">
        <v>198</v>
      </c>
      <c r="D230" s="176"/>
      <c r="E230" s="178"/>
      <c r="F230" s="179"/>
      <c r="G230" s="180"/>
      <c r="H230" s="144"/>
    </row>
    <row r="231" spans="1:8" s="181" customFormat="1" ht="13.5" x14ac:dyDescent="0.2">
      <c r="A231" s="182">
        <v>1</v>
      </c>
      <c r="B231" s="129" t="s">
        <v>120</v>
      </c>
      <c r="C231" s="130" t="s">
        <v>183</v>
      </c>
      <c r="D231" s="183" t="s">
        <v>122</v>
      </c>
      <c r="E231" s="172">
        <v>160</v>
      </c>
      <c r="F231" s="184"/>
      <c r="G231" s="185">
        <f t="shared" ref="G231:G243" si="18">E231*F231</f>
        <v>0</v>
      </c>
    </row>
    <row r="232" spans="1:8" s="181" customFormat="1" ht="13.5" x14ac:dyDescent="0.2">
      <c r="A232" s="182">
        <v>2</v>
      </c>
      <c r="B232" s="129" t="s">
        <v>120</v>
      </c>
      <c r="C232" s="130" t="s">
        <v>123</v>
      </c>
      <c r="D232" s="183" t="s">
        <v>122</v>
      </c>
      <c r="E232" s="172">
        <v>6</v>
      </c>
      <c r="F232" s="186"/>
      <c r="G232" s="185">
        <f t="shared" si="18"/>
        <v>0</v>
      </c>
    </row>
    <row r="233" spans="1:8" s="181" customFormat="1" ht="13.5" x14ac:dyDescent="0.2">
      <c r="A233" s="182">
        <v>3</v>
      </c>
      <c r="B233" s="134" t="s">
        <v>124</v>
      </c>
      <c r="C233" s="130" t="s">
        <v>184</v>
      </c>
      <c r="D233" s="135" t="s">
        <v>126</v>
      </c>
      <c r="E233" s="136">
        <v>6</v>
      </c>
      <c r="F233" s="187"/>
      <c r="G233" s="185">
        <f t="shared" si="18"/>
        <v>0</v>
      </c>
    </row>
    <row r="234" spans="1:8" s="181" customFormat="1" ht="13.5" x14ac:dyDescent="0.2">
      <c r="A234" s="182">
        <v>4</v>
      </c>
      <c r="B234" s="134" t="s">
        <v>127</v>
      </c>
      <c r="C234" s="130" t="s">
        <v>180</v>
      </c>
      <c r="D234" s="135" t="s">
        <v>126</v>
      </c>
      <c r="E234" s="136">
        <v>6</v>
      </c>
      <c r="F234" s="188"/>
      <c r="G234" s="185">
        <f t="shared" si="18"/>
        <v>0</v>
      </c>
    </row>
    <row r="235" spans="1:8" s="181" customFormat="1" ht="13.5" x14ac:dyDescent="0.2">
      <c r="A235" s="182">
        <v>5</v>
      </c>
      <c r="B235" s="562" t="s">
        <v>129</v>
      </c>
      <c r="C235" s="189" t="s">
        <v>171</v>
      </c>
      <c r="D235" s="135" t="s">
        <v>126</v>
      </c>
      <c r="E235" s="172">
        <v>6</v>
      </c>
      <c r="F235" s="186"/>
      <c r="G235" s="185">
        <f t="shared" si="18"/>
        <v>0</v>
      </c>
    </row>
    <row r="236" spans="1:8" s="181" customFormat="1" ht="14.45" customHeight="1" x14ac:dyDescent="0.2">
      <c r="A236" s="182">
        <v>6</v>
      </c>
      <c r="B236" s="564"/>
      <c r="C236" s="189" t="s">
        <v>136</v>
      </c>
      <c r="D236" s="135" t="s">
        <v>126</v>
      </c>
      <c r="E236" s="172">
        <v>12</v>
      </c>
      <c r="F236" s="186"/>
      <c r="G236" s="185">
        <f t="shared" si="18"/>
        <v>0</v>
      </c>
    </row>
    <row r="237" spans="1:8" s="181" customFormat="1" ht="14.45" customHeight="1" x14ac:dyDescent="0.2">
      <c r="A237" s="182">
        <v>7</v>
      </c>
      <c r="B237" s="564"/>
      <c r="C237" s="189" t="s">
        <v>177</v>
      </c>
      <c r="D237" s="135" t="s">
        <v>126</v>
      </c>
      <c r="E237" s="172">
        <v>18</v>
      </c>
      <c r="F237" s="186"/>
      <c r="G237" s="185">
        <f t="shared" si="18"/>
        <v>0</v>
      </c>
    </row>
    <row r="238" spans="1:8" s="181" customFormat="1" ht="14.45" customHeight="1" x14ac:dyDescent="0.2">
      <c r="A238" s="182">
        <v>8</v>
      </c>
      <c r="B238" s="564"/>
      <c r="C238" s="189" t="s">
        <v>178</v>
      </c>
      <c r="D238" s="135" t="s">
        <v>126</v>
      </c>
      <c r="E238" s="172">
        <v>6</v>
      </c>
      <c r="F238" s="186"/>
      <c r="G238" s="185">
        <f t="shared" si="18"/>
        <v>0</v>
      </c>
    </row>
    <row r="239" spans="1:8" s="181" customFormat="1" ht="14.45" customHeight="1" x14ac:dyDescent="0.2">
      <c r="A239" s="182">
        <v>9</v>
      </c>
      <c r="B239" s="564"/>
      <c r="C239" s="189" t="s">
        <v>170</v>
      </c>
      <c r="D239" s="135" t="s">
        <v>126</v>
      </c>
      <c r="E239" s="172">
        <v>3</v>
      </c>
      <c r="F239" s="186"/>
      <c r="G239" s="185">
        <f t="shared" si="18"/>
        <v>0</v>
      </c>
    </row>
    <row r="240" spans="1:8" s="181" customFormat="1" ht="14.45" customHeight="1" x14ac:dyDescent="0.2">
      <c r="A240" s="182">
        <v>10</v>
      </c>
      <c r="B240" s="564"/>
      <c r="C240" s="189" t="s">
        <v>140</v>
      </c>
      <c r="D240" s="135" t="s">
        <v>126</v>
      </c>
      <c r="E240" s="172">
        <v>3</v>
      </c>
      <c r="F240" s="186"/>
      <c r="G240" s="185">
        <f t="shared" si="18"/>
        <v>0</v>
      </c>
    </row>
    <row r="241" spans="1:10" s="181" customFormat="1" ht="14.45" customHeight="1" x14ac:dyDescent="0.2">
      <c r="A241" s="182">
        <v>11</v>
      </c>
      <c r="B241" s="564"/>
      <c r="C241" s="189" t="s">
        <v>195</v>
      </c>
      <c r="D241" s="135" t="s">
        <v>126</v>
      </c>
      <c r="E241" s="172">
        <v>3</v>
      </c>
      <c r="F241" s="186"/>
      <c r="G241" s="185">
        <f t="shared" si="18"/>
        <v>0</v>
      </c>
    </row>
    <row r="242" spans="1:10" s="181" customFormat="1" ht="14.45" customHeight="1" x14ac:dyDescent="0.2">
      <c r="A242" s="182">
        <v>12</v>
      </c>
      <c r="B242" s="564"/>
      <c r="C242" s="137" t="s">
        <v>196</v>
      </c>
      <c r="D242" s="135" t="s">
        <v>126</v>
      </c>
      <c r="E242" s="136">
        <v>3</v>
      </c>
      <c r="F242" s="187"/>
      <c r="G242" s="185">
        <f t="shared" si="18"/>
        <v>0</v>
      </c>
    </row>
    <row r="243" spans="1:10" s="181" customFormat="1" ht="14.45" customHeight="1" thickBot="1" x14ac:dyDescent="0.25">
      <c r="A243" s="182">
        <v>13</v>
      </c>
      <c r="B243" s="564"/>
      <c r="C243" s="137" t="s">
        <v>197</v>
      </c>
      <c r="D243" s="135" t="s">
        <v>126</v>
      </c>
      <c r="E243" s="136">
        <v>6</v>
      </c>
      <c r="F243" s="187"/>
      <c r="G243" s="185">
        <f t="shared" si="18"/>
        <v>0</v>
      </c>
    </row>
    <row r="244" spans="1:10" ht="14.25" thickBot="1" x14ac:dyDescent="0.25">
      <c r="A244" s="124"/>
      <c r="B244" s="125"/>
      <c r="C244" s="126" t="s">
        <v>199</v>
      </c>
      <c r="D244" s="125"/>
      <c r="E244" s="127"/>
      <c r="F244" s="170"/>
      <c r="G244" s="171"/>
    </row>
    <row r="245" spans="1:10" ht="13.5" x14ac:dyDescent="0.2">
      <c r="A245" s="133">
        <v>1</v>
      </c>
      <c r="B245" s="129" t="s">
        <v>120</v>
      </c>
      <c r="C245" s="130" t="s">
        <v>183</v>
      </c>
      <c r="D245" s="131" t="s">
        <v>122</v>
      </c>
      <c r="E245" s="172">
        <v>10</v>
      </c>
      <c r="F245" s="173"/>
      <c r="G245" s="174">
        <f>E245*F245</f>
        <v>0</v>
      </c>
      <c r="H245" s="144"/>
      <c r="J245" s="144"/>
    </row>
    <row r="246" spans="1:10" ht="15" customHeight="1" x14ac:dyDescent="0.2">
      <c r="A246" s="133">
        <v>2</v>
      </c>
      <c r="B246" s="564" t="s">
        <v>129</v>
      </c>
      <c r="C246" s="130" t="s">
        <v>177</v>
      </c>
      <c r="D246" s="135" t="s">
        <v>126</v>
      </c>
      <c r="E246" s="136">
        <v>6</v>
      </c>
      <c r="F246" s="175"/>
      <c r="G246" s="174">
        <f>E246*F246</f>
        <v>0</v>
      </c>
      <c r="H246" s="144"/>
    </row>
    <row r="247" spans="1:10" ht="15" customHeight="1" thickBot="1" x14ac:dyDescent="0.25">
      <c r="A247" s="133">
        <v>3</v>
      </c>
      <c r="B247" s="564"/>
      <c r="C247" s="130" t="s">
        <v>178</v>
      </c>
      <c r="D247" s="135" t="s">
        <v>126</v>
      </c>
      <c r="E247" s="136">
        <v>6</v>
      </c>
      <c r="F247" s="175"/>
      <c r="G247" s="174">
        <f>E247*F247</f>
        <v>0</v>
      </c>
    </row>
    <row r="248" spans="1:10" ht="14.25" thickBot="1" x14ac:dyDescent="0.25">
      <c r="A248" s="124"/>
      <c r="B248" s="125"/>
      <c r="C248" s="126" t="s">
        <v>200</v>
      </c>
      <c r="D248" s="125"/>
      <c r="E248" s="127"/>
      <c r="F248" s="170"/>
      <c r="G248" s="171"/>
    </row>
    <row r="249" spans="1:10" ht="13.5" x14ac:dyDescent="0.2">
      <c r="A249" s="133">
        <v>1</v>
      </c>
      <c r="B249" s="129" t="s">
        <v>120</v>
      </c>
      <c r="C249" s="130" t="s">
        <v>201</v>
      </c>
      <c r="D249" s="131" t="s">
        <v>122</v>
      </c>
      <c r="E249" s="172">
        <v>240</v>
      </c>
      <c r="F249" s="173"/>
      <c r="G249" s="174">
        <f t="shared" ref="G249:G261" si="19">E249*F249</f>
        <v>0</v>
      </c>
    </row>
    <row r="250" spans="1:10" ht="13.5" x14ac:dyDescent="0.2">
      <c r="A250" s="133">
        <v>2</v>
      </c>
      <c r="B250" s="129" t="s">
        <v>120</v>
      </c>
      <c r="C250" s="130" t="s">
        <v>202</v>
      </c>
      <c r="D250" s="131" t="s">
        <v>122</v>
      </c>
      <c r="E250" s="138">
        <v>180</v>
      </c>
      <c r="F250" s="173"/>
      <c r="G250" s="174">
        <f t="shared" si="19"/>
        <v>0</v>
      </c>
    </row>
    <row r="251" spans="1:10" ht="13.5" x14ac:dyDescent="0.2">
      <c r="A251" s="133">
        <v>3</v>
      </c>
      <c r="B251" s="134" t="s">
        <v>124</v>
      </c>
      <c r="C251" s="130" t="s">
        <v>143</v>
      </c>
      <c r="D251" s="135" t="s">
        <v>126</v>
      </c>
      <c r="E251" s="136">
        <v>6</v>
      </c>
      <c r="F251" s="175"/>
      <c r="G251" s="174">
        <f t="shared" si="19"/>
        <v>0</v>
      </c>
    </row>
    <row r="252" spans="1:10" ht="13.5" x14ac:dyDescent="0.2">
      <c r="A252" s="133">
        <v>4</v>
      </c>
      <c r="B252" s="134" t="s">
        <v>127</v>
      </c>
      <c r="C252" s="130" t="s">
        <v>180</v>
      </c>
      <c r="D252" s="135" t="s">
        <v>126</v>
      </c>
      <c r="E252" s="136">
        <v>6</v>
      </c>
      <c r="F252" s="123"/>
      <c r="G252" s="174">
        <f t="shared" si="19"/>
        <v>0</v>
      </c>
    </row>
    <row r="253" spans="1:10" ht="13.5" x14ac:dyDescent="0.2">
      <c r="A253" s="133">
        <v>5</v>
      </c>
      <c r="B253" s="134" t="s">
        <v>148</v>
      </c>
      <c r="C253" s="130" t="s">
        <v>149</v>
      </c>
      <c r="D253" s="135" t="s">
        <v>126</v>
      </c>
      <c r="E253" s="136">
        <v>72</v>
      </c>
      <c r="F253" s="123"/>
      <c r="G253" s="174">
        <f t="shared" si="19"/>
        <v>0</v>
      </c>
    </row>
    <row r="254" spans="1:10" ht="13.5" x14ac:dyDescent="0.2">
      <c r="A254" s="133">
        <v>6</v>
      </c>
      <c r="B254" s="562" t="s">
        <v>129</v>
      </c>
      <c r="C254" s="137" t="s">
        <v>136</v>
      </c>
      <c r="D254" s="135" t="s">
        <v>126</v>
      </c>
      <c r="E254" s="138">
        <v>18</v>
      </c>
      <c r="F254" s="175"/>
      <c r="G254" s="174">
        <f t="shared" si="19"/>
        <v>0</v>
      </c>
    </row>
    <row r="255" spans="1:10" ht="13.5" x14ac:dyDescent="0.2">
      <c r="A255" s="133">
        <v>7</v>
      </c>
      <c r="B255" s="564"/>
      <c r="C255" s="130" t="s">
        <v>130</v>
      </c>
      <c r="D255" s="135" t="s">
        <v>126</v>
      </c>
      <c r="E255" s="138">
        <v>15</v>
      </c>
      <c r="F255" s="175"/>
      <c r="G255" s="174">
        <f t="shared" si="19"/>
        <v>0</v>
      </c>
    </row>
    <row r="256" spans="1:10" ht="13.5" x14ac:dyDescent="0.2">
      <c r="A256" s="133">
        <v>8</v>
      </c>
      <c r="B256" s="564"/>
      <c r="C256" s="130" t="s">
        <v>145</v>
      </c>
      <c r="D256" s="135" t="s">
        <v>126</v>
      </c>
      <c r="E256" s="138">
        <v>5</v>
      </c>
      <c r="F256" s="175"/>
      <c r="G256" s="174">
        <f t="shared" si="19"/>
        <v>0</v>
      </c>
    </row>
    <row r="257" spans="1:7" ht="13.5" x14ac:dyDescent="0.2">
      <c r="A257" s="133">
        <v>9</v>
      </c>
      <c r="B257" s="564"/>
      <c r="C257" s="137" t="s">
        <v>203</v>
      </c>
      <c r="D257" s="135" t="s">
        <v>126</v>
      </c>
      <c r="E257" s="138">
        <v>3</v>
      </c>
      <c r="F257" s="175"/>
      <c r="G257" s="174">
        <f t="shared" si="19"/>
        <v>0</v>
      </c>
    </row>
    <row r="258" spans="1:7" ht="13.5" x14ac:dyDescent="0.2">
      <c r="A258" s="133">
        <v>10</v>
      </c>
      <c r="B258" s="564"/>
      <c r="C258" s="130" t="s">
        <v>204</v>
      </c>
      <c r="D258" s="135" t="s">
        <v>126</v>
      </c>
      <c r="E258" s="138">
        <v>6</v>
      </c>
      <c r="F258" s="175"/>
      <c r="G258" s="174">
        <f t="shared" si="19"/>
        <v>0</v>
      </c>
    </row>
    <row r="259" spans="1:7" ht="13.5" x14ac:dyDescent="0.2">
      <c r="A259" s="133">
        <v>11</v>
      </c>
      <c r="B259" s="564"/>
      <c r="C259" s="130" t="s">
        <v>156</v>
      </c>
      <c r="D259" s="135" t="s">
        <v>126</v>
      </c>
      <c r="E259" s="138">
        <v>6</v>
      </c>
      <c r="F259" s="175"/>
      <c r="G259" s="174">
        <f t="shared" si="19"/>
        <v>0</v>
      </c>
    </row>
    <row r="260" spans="1:7" ht="13.5" x14ac:dyDescent="0.2">
      <c r="A260" s="133">
        <v>12</v>
      </c>
      <c r="B260" s="564"/>
      <c r="C260" s="130" t="s">
        <v>205</v>
      </c>
      <c r="D260" s="135" t="s">
        <v>126</v>
      </c>
      <c r="E260" s="138">
        <v>18</v>
      </c>
      <c r="F260" s="175"/>
      <c r="G260" s="174">
        <f t="shared" si="19"/>
        <v>0</v>
      </c>
    </row>
    <row r="261" spans="1:7" ht="14.25" thickBot="1" x14ac:dyDescent="0.25">
      <c r="A261" s="168">
        <v>13</v>
      </c>
      <c r="B261" s="564"/>
      <c r="C261" s="169" t="s">
        <v>206</v>
      </c>
      <c r="D261" s="141" t="s">
        <v>126</v>
      </c>
      <c r="E261" s="136">
        <v>3</v>
      </c>
      <c r="F261" s="190"/>
      <c r="G261" s="174">
        <f t="shared" si="19"/>
        <v>0</v>
      </c>
    </row>
    <row r="262" spans="1:7" ht="14.25" thickBot="1" x14ac:dyDescent="0.25">
      <c r="A262" s="124"/>
      <c r="B262" s="125"/>
      <c r="C262" s="126" t="s">
        <v>207</v>
      </c>
      <c r="D262" s="125"/>
      <c r="E262" s="127"/>
      <c r="F262" s="170"/>
      <c r="G262" s="171"/>
    </row>
    <row r="263" spans="1:7" ht="13.5" x14ac:dyDescent="0.2">
      <c r="A263" s="182">
        <v>1</v>
      </c>
      <c r="B263" s="172" t="s">
        <v>120</v>
      </c>
      <c r="C263" s="130" t="s">
        <v>208</v>
      </c>
      <c r="D263" s="183" t="s">
        <v>122</v>
      </c>
      <c r="E263" s="172">
        <v>410</v>
      </c>
      <c r="F263" s="185"/>
      <c r="G263" s="185">
        <f t="shared" ref="G263:G269" si="20">E263*F263</f>
        <v>0</v>
      </c>
    </row>
    <row r="264" spans="1:7" ht="13.5" x14ac:dyDescent="0.2">
      <c r="A264" s="182">
        <v>2</v>
      </c>
      <c r="B264" s="172" t="s">
        <v>124</v>
      </c>
      <c r="C264" s="130" t="s">
        <v>143</v>
      </c>
      <c r="D264" s="183" t="s">
        <v>126</v>
      </c>
      <c r="E264" s="172">
        <v>6</v>
      </c>
      <c r="F264" s="185"/>
      <c r="G264" s="185">
        <f t="shared" si="20"/>
        <v>0</v>
      </c>
    </row>
    <row r="265" spans="1:7" ht="13.5" x14ac:dyDescent="0.2">
      <c r="A265" s="182">
        <v>3</v>
      </c>
      <c r="B265" s="172" t="s">
        <v>148</v>
      </c>
      <c r="C265" s="191" t="s">
        <v>149</v>
      </c>
      <c r="D265" s="183" t="s">
        <v>126</v>
      </c>
      <c r="E265" s="172">
        <v>43</v>
      </c>
      <c r="F265" s="185"/>
      <c r="G265" s="185">
        <f t="shared" si="20"/>
        <v>0</v>
      </c>
    </row>
    <row r="266" spans="1:7" ht="13.5" x14ac:dyDescent="0.2">
      <c r="A266" s="182">
        <v>4</v>
      </c>
      <c r="B266" s="564" t="s">
        <v>129</v>
      </c>
      <c r="C266" s="191" t="s">
        <v>136</v>
      </c>
      <c r="D266" s="183" t="s">
        <v>126</v>
      </c>
      <c r="E266" s="172">
        <v>24</v>
      </c>
      <c r="F266" s="185"/>
      <c r="G266" s="185">
        <f t="shared" si="20"/>
        <v>0</v>
      </c>
    </row>
    <row r="267" spans="1:7" ht="13.5" x14ac:dyDescent="0.2">
      <c r="A267" s="182">
        <v>5</v>
      </c>
      <c r="B267" s="564"/>
      <c r="C267" s="191" t="s">
        <v>145</v>
      </c>
      <c r="D267" s="183" t="s">
        <v>126</v>
      </c>
      <c r="E267" s="172">
        <v>5</v>
      </c>
      <c r="F267" s="185"/>
      <c r="G267" s="185">
        <f t="shared" si="20"/>
        <v>0</v>
      </c>
    </row>
    <row r="268" spans="1:7" ht="13.5" x14ac:dyDescent="0.2">
      <c r="A268" s="182">
        <v>6</v>
      </c>
      <c r="B268" s="564"/>
      <c r="C268" s="191" t="s">
        <v>130</v>
      </c>
      <c r="D268" s="183" t="s">
        <v>126</v>
      </c>
      <c r="E268" s="172">
        <v>18</v>
      </c>
      <c r="F268" s="185"/>
      <c r="G268" s="185">
        <f t="shared" si="20"/>
        <v>0</v>
      </c>
    </row>
    <row r="269" spans="1:7" ht="14.25" thickBot="1" x14ac:dyDescent="0.25">
      <c r="A269" s="182">
        <v>7</v>
      </c>
      <c r="B269" s="563"/>
      <c r="C269" s="191" t="s">
        <v>156</v>
      </c>
      <c r="D269" s="183" t="s">
        <v>126</v>
      </c>
      <c r="E269" s="172">
        <v>6</v>
      </c>
      <c r="F269" s="185"/>
      <c r="G269" s="185">
        <f t="shared" si="20"/>
        <v>0</v>
      </c>
    </row>
    <row r="270" spans="1:7" ht="14.25" thickBot="1" x14ac:dyDescent="0.25">
      <c r="A270" s="124"/>
      <c r="B270" s="125"/>
      <c r="C270" s="126" t="s">
        <v>209</v>
      </c>
      <c r="D270" s="125"/>
      <c r="E270" s="127"/>
      <c r="F270" s="170"/>
      <c r="G270" s="171"/>
    </row>
    <row r="271" spans="1:7" ht="13.5" x14ac:dyDescent="0.2">
      <c r="A271" s="133">
        <v>1</v>
      </c>
      <c r="B271" s="129" t="s">
        <v>120</v>
      </c>
      <c r="C271" s="130" t="s">
        <v>121</v>
      </c>
      <c r="D271" s="131" t="s">
        <v>122</v>
      </c>
      <c r="E271" s="172">
        <v>60</v>
      </c>
      <c r="F271" s="173"/>
      <c r="G271" s="174">
        <f t="shared" ref="G271:G282" si="21">E271*F271</f>
        <v>0</v>
      </c>
    </row>
    <row r="272" spans="1:7" ht="13.5" x14ac:dyDescent="0.2">
      <c r="A272" s="133">
        <v>2</v>
      </c>
      <c r="B272" s="129" t="s">
        <v>120</v>
      </c>
      <c r="C272" s="130" t="s">
        <v>123</v>
      </c>
      <c r="D272" s="131" t="s">
        <v>122</v>
      </c>
      <c r="E272" s="138">
        <v>6</v>
      </c>
      <c r="F272" s="173"/>
      <c r="G272" s="174">
        <f t="shared" si="21"/>
        <v>0</v>
      </c>
    </row>
    <row r="273" spans="1:8" ht="13.5" x14ac:dyDescent="0.2">
      <c r="A273" s="133">
        <v>3</v>
      </c>
      <c r="B273" s="134" t="s">
        <v>124</v>
      </c>
      <c r="C273" s="130" t="s">
        <v>143</v>
      </c>
      <c r="D273" s="135" t="s">
        <v>126</v>
      </c>
      <c r="E273" s="136">
        <v>12</v>
      </c>
      <c r="F273" s="175"/>
      <c r="G273" s="174">
        <f t="shared" si="21"/>
        <v>0</v>
      </c>
    </row>
    <row r="274" spans="1:8" ht="13.5" x14ac:dyDescent="0.2">
      <c r="A274" s="133">
        <v>4</v>
      </c>
      <c r="B274" s="134" t="s">
        <v>127</v>
      </c>
      <c r="C274" s="130" t="s">
        <v>180</v>
      </c>
      <c r="D274" s="135" t="s">
        <v>126</v>
      </c>
      <c r="E274" s="136">
        <v>12</v>
      </c>
      <c r="F274" s="123"/>
      <c r="G274" s="174">
        <f t="shared" si="21"/>
        <v>0</v>
      </c>
    </row>
    <row r="275" spans="1:8" ht="13.5" x14ac:dyDescent="0.2">
      <c r="A275" s="133">
        <v>5</v>
      </c>
      <c r="B275" s="134"/>
      <c r="C275" s="130" t="s">
        <v>136</v>
      </c>
      <c r="D275" s="135" t="s">
        <v>126</v>
      </c>
      <c r="E275" s="136">
        <v>42</v>
      </c>
      <c r="F275" s="175"/>
      <c r="G275" s="174">
        <f t="shared" si="21"/>
        <v>0</v>
      </c>
    </row>
    <row r="276" spans="1:8" ht="13.5" x14ac:dyDescent="0.2">
      <c r="A276" s="133">
        <v>6</v>
      </c>
      <c r="B276" s="559" t="s">
        <v>129</v>
      </c>
      <c r="C276" s="137" t="s">
        <v>130</v>
      </c>
      <c r="D276" s="135" t="s">
        <v>126</v>
      </c>
      <c r="E276" s="138">
        <v>18</v>
      </c>
      <c r="F276" s="175"/>
      <c r="G276" s="174">
        <f t="shared" si="21"/>
        <v>0</v>
      </c>
    </row>
    <row r="277" spans="1:8" ht="13.5" x14ac:dyDescent="0.2">
      <c r="A277" s="133">
        <v>7</v>
      </c>
      <c r="B277" s="560"/>
      <c r="C277" s="130" t="s">
        <v>156</v>
      </c>
      <c r="D277" s="135" t="s">
        <v>126</v>
      </c>
      <c r="E277" s="138">
        <v>6</v>
      </c>
      <c r="F277" s="175"/>
      <c r="G277" s="174">
        <f t="shared" si="21"/>
        <v>0</v>
      </c>
    </row>
    <row r="278" spans="1:8" ht="13.5" x14ac:dyDescent="0.2">
      <c r="A278" s="133">
        <v>8</v>
      </c>
      <c r="B278" s="560"/>
      <c r="C278" s="130" t="s">
        <v>181</v>
      </c>
      <c r="D278" s="135" t="s">
        <v>126</v>
      </c>
      <c r="E278" s="138">
        <v>2</v>
      </c>
      <c r="F278" s="175"/>
      <c r="G278" s="174">
        <f t="shared" si="21"/>
        <v>0</v>
      </c>
    </row>
    <row r="279" spans="1:8" ht="13.5" x14ac:dyDescent="0.2">
      <c r="A279" s="133">
        <v>9</v>
      </c>
      <c r="B279" s="560"/>
      <c r="C279" s="130" t="s">
        <v>141</v>
      </c>
      <c r="D279" s="135" t="s">
        <v>126</v>
      </c>
      <c r="E279" s="138">
        <v>3</v>
      </c>
      <c r="F279" s="175"/>
      <c r="G279" s="174">
        <f t="shared" si="21"/>
        <v>0</v>
      </c>
    </row>
    <row r="280" spans="1:8" ht="13.5" x14ac:dyDescent="0.2">
      <c r="A280" s="133">
        <v>10</v>
      </c>
      <c r="B280" s="560"/>
      <c r="C280" s="137" t="s">
        <v>140</v>
      </c>
      <c r="D280" s="135" t="s">
        <v>126</v>
      </c>
      <c r="E280" s="136">
        <v>3</v>
      </c>
      <c r="F280" s="175"/>
      <c r="G280" s="174">
        <f t="shared" si="21"/>
        <v>0</v>
      </c>
    </row>
    <row r="281" spans="1:8" ht="13.5" x14ac:dyDescent="0.2">
      <c r="A281" s="133">
        <v>11</v>
      </c>
      <c r="B281" s="560"/>
      <c r="C281" s="137" t="s">
        <v>170</v>
      </c>
      <c r="D281" s="135" t="s">
        <v>126</v>
      </c>
      <c r="E281" s="136">
        <v>3</v>
      </c>
      <c r="F281" s="175"/>
      <c r="G281" s="174">
        <f t="shared" si="21"/>
        <v>0</v>
      </c>
    </row>
    <row r="282" spans="1:8" ht="14.25" thickBot="1" x14ac:dyDescent="0.25">
      <c r="A282" s="133">
        <v>12</v>
      </c>
      <c r="B282" s="560"/>
      <c r="C282" s="137" t="s">
        <v>171</v>
      </c>
      <c r="D282" s="135" t="s">
        <v>126</v>
      </c>
      <c r="E282" s="136">
        <v>3</v>
      </c>
      <c r="F282" s="175"/>
      <c r="G282" s="174">
        <f t="shared" si="21"/>
        <v>0</v>
      </c>
    </row>
    <row r="283" spans="1:8" ht="14.25" thickBot="1" x14ac:dyDescent="0.25">
      <c r="A283" s="124"/>
      <c r="B283" s="125"/>
      <c r="C283" s="126" t="s">
        <v>210</v>
      </c>
      <c r="D283" s="125"/>
      <c r="E283" s="127"/>
      <c r="F283" s="170"/>
      <c r="G283" s="171"/>
    </row>
    <row r="284" spans="1:8" ht="13.5" x14ac:dyDescent="0.2">
      <c r="A284" s="133">
        <v>1</v>
      </c>
      <c r="B284" s="129" t="s">
        <v>120</v>
      </c>
      <c r="C284" s="130" t="s">
        <v>121</v>
      </c>
      <c r="D284" s="131" t="s">
        <v>122</v>
      </c>
      <c r="E284" s="172">
        <v>66</v>
      </c>
      <c r="F284" s="173"/>
      <c r="G284" s="174">
        <f>E284*F284</f>
        <v>0</v>
      </c>
    </row>
    <row r="285" spans="1:8" ht="13.5" x14ac:dyDescent="0.2">
      <c r="A285" s="133">
        <v>2</v>
      </c>
      <c r="B285" s="564" t="s">
        <v>129</v>
      </c>
      <c r="C285" s="137" t="s">
        <v>130</v>
      </c>
      <c r="D285" s="135" t="s">
        <v>126</v>
      </c>
      <c r="E285" s="138">
        <v>3</v>
      </c>
      <c r="F285" s="175"/>
      <c r="G285" s="174">
        <f>E285*F285</f>
        <v>0</v>
      </c>
    </row>
    <row r="286" spans="1:8" ht="13.5" x14ac:dyDescent="0.2">
      <c r="A286" s="133">
        <v>3</v>
      </c>
      <c r="B286" s="564"/>
      <c r="C286" s="130" t="s">
        <v>156</v>
      </c>
      <c r="D286" s="135" t="s">
        <v>126</v>
      </c>
      <c r="E286" s="138">
        <v>6</v>
      </c>
      <c r="F286" s="175"/>
      <c r="G286" s="174">
        <f>E286*F286</f>
        <v>0</v>
      </c>
    </row>
    <row r="287" spans="1:8" ht="14.25" thickBot="1" x14ac:dyDescent="0.25">
      <c r="A287" s="133">
        <v>4</v>
      </c>
      <c r="B287" s="564"/>
      <c r="C287" s="130" t="s">
        <v>141</v>
      </c>
      <c r="D287" s="135" t="s">
        <v>126</v>
      </c>
      <c r="E287" s="138">
        <v>3</v>
      </c>
      <c r="F287" s="175"/>
      <c r="G287" s="174">
        <f>E287*F287</f>
        <v>0</v>
      </c>
    </row>
    <row r="288" spans="1:8" ht="14.25" thickBot="1" x14ac:dyDescent="0.25">
      <c r="A288" s="97"/>
      <c r="B288" s="98"/>
      <c r="C288" s="99" t="s">
        <v>211</v>
      </c>
      <c r="D288" s="98"/>
      <c r="E288" s="100"/>
      <c r="F288" s="101"/>
      <c r="G288" s="102"/>
      <c r="H288" s="192"/>
    </row>
    <row r="289" spans="1:8" ht="13.5" x14ac:dyDescent="0.2">
      <c r="A289" s="110">
        <v>1</v>
      </c>
      <c r="B289" s="104" t="s">
        <v>120</v>
      </c>
      <c r="C289" s="105" t="s">
        <v>183</v>
      </c>
      <c r="D289" s="106" t="s">
        <v>122</v>
      </c>
      <c r="E289" s="161">
        <f>160</f>
        <v>160</v>
      </c>
      <c r="F289" s="108"/>
      <c r="G289" s="109">
        <f t="shared" ref="G289:G294" si="22">E289*F289</f>
        <v>0</v>
      </c>
    </row>
    <row r="290" spans="1:8" ht="13.5" x14ac:dyDescent="0.2">
      <c r="A290" s="110">
        <v>2</v>
      </c>
      <c r="B290" s="112" t="s">
        <v>124</v>
      </c>
      <c r="C290" s="105" t="s">
        <v>184</v>
      </c>
      <c r="D290" s="113" t="s">
        <v>126</v>
      </c>
      <c r="E290" s="114">
        <f>9</f>
        <v>9</v>
      </c>
      <c r="F290" s="115"/>
      <c r="G290" s="109">
        <f t="shared" si="22"/>
        <v>0</v>
      </c>
    </row>
    <row r="291" spans="1:8" ht="13.5" x14ac:dyDescent="0.2">
      <c r="A291" s="110">
        <v>3</v>
      </c>
      <c r="B291" s="112" t="s">
        <v>127</v>
      </c>
      <c r="C291" s="105" t="s">
        <v>180</v>
      </c>
      <c r="D291" s="113" t="s">
        <v>126</v>
      </c>
      <c r="E291" s="114">
        <f>9</f>
        <v>9</v>
      </c>
      <c r="F291" s="115"/>
      <c r="G291" s="109">
        <f t="shared" si="22"/>
        <v>0</v>
      </c>
    </row>
    <row r="292" spans="1:8" ht="13.5" x14ac:dyDescent="0.2">
      <c r="A292" s="110">
        <v>4</v>
      </c>
      <c r="B292" s="553" t="s">
        <v>129</v>
      </c>
      <c r="C292" s="117" t="s">
        <v>177</v>
      </c>
      <c r="D292" s="113" t="s">
        <v>126</v>
      </c>
      <c r="E292" s="111">
        <f>12</f>
        <v>12</v>
      </c>
      <c r="F292" s="115"/>
      <c r="G292" s="109">
        <f t="shared" si="22"/>
        <v>0</v>
      </c>
    </row>
    <row r="293" spans="1:8" ht="13.5" x14ac:dyDescent="0.2">
      <c r="A293" s="110">
        <v>5</v>
      </c>
      <c r="B293" s="553"/>
      <c r="C293" s="105" t="s">
        <v>136</v>
      </c>
      <c r="D293" s="113" t="s">
        <v>126</v>
      </c>
      <c r="E293" s="111">
        <f>18</f>
        <v>18</v>
      </c>
      <c r="F293" s="115"/>
      <c r="G293" s="109">
        <f t="shared" si="22"/>
        <v>0</v>
      </c>
    </row>
    <row r="294" spans="1:8" ht="14.25" thickBot="1" x14ac:dyDescent="0.25">
      <c r="A294" s="154">
        <v>6</v>
      </c>
      <c r="B294" s="553"/>
      <c r="C294" s="193" t="s">
        <v>171</v>
      </c>
      <c r="D294" s="121" t="s">
        <v>126</v>
      </c>
      <c r="E294" s="118">
        <f>6</f>
        <v>6</v>
      </c>
      <c r="F294" s="122"/>
      <c r="G294" s="109">
        <f t="shared" si="22"/>
        <v>0</v>
      </c>
    </row>
    <row r="295" spans="1:8" ht="14.25" thickBot="1" x14ac:dyDescent="0.25">
      <c r="A295" s="97"/>
      <c r="B295" s="98"/>
      <c r="C295" s="99" t="s">
        <v>212</v>
      </c>
      <c r="D295" s="98"/>
      <c r="E295" s="100"/>
      <c r="F295" s="101"/>
      <c r="G295" s="102"/>
      <c r="H295" s="192"/>
    </row>
    <row r="296" spans="1:8" ht="13.5" x14ac:dyDescent="0.2">
      <c r="A296" s="110">
        <v>1</v>
      </c>
      <c r="B296" s="104" t="s">
        <v>120</v>
      </c>
      <c r="C296" s="105" t="s">
        <v>183</v>
      </c>
      <c r="D296" s="106" t="s">
        <v>122</v>
      </c>
      <c r="E296" s="161">
        <f>200</f>
        <v>200</v>
      </c>
      <c r="F296" s="108"/>
      <c r="G296" s="109">
        <f t="shared" ref="G296:G307" si="23">E296*F296</f>
        <v>0</v>
      </c>
    </row>
    <row r="297" spans="1:8" ht="13.5" x14ac:dyDescent="0.2">
      <c r="A297" s="110">
        <v>2</v>
      </c>
      <c r="B297" s="104" t="s">
        <v>120</v>
      </c>
      <c r="C297" s="105" t="s">
        <v>123</v>
      </c>
      <c r="D297" s="106" t="s">
        <v>122</v>
      </c>
      <c r="E297" s="111">
        <f>6</f>
        <v>6</v>
      </c>
      <c r="F297" s="108"/>
      <c r="G297" s="109">
        <f t="shared" si="23"/>
        <v>0</v>
      </c>
    </row>
    <row r="298" spans="1:8" ht="13.5" x14ac:dyDescent="0.2">
      <c r="A298" s="110">
        <v>3</v>
      </c>
      <c r="B298" s="112" t="s">
        <v>124</v>
      </c>
      <c r="C298" s="105" t="s">
        <v>184</v>
      </c>
      <c r="D298" s="113" t="s">
        <v>126</v>
      </c>
      <c r="E298" s="114">
        <f>3</f>
        <v>3</v>
      </c>
      <c r="F298" s="115"/>
      <c r="G298" s="109">
        <f t="shared" si="23"/>
        <v>0</v>
      </c>
    </row>
    <row r="299" spans="1:8" ht="13.5" x14ac:dyDescent="0.2">
      <c r="A299" s="110">
        <v>4</v>
      </c>
      <c r="B299" s="112" t="s">
        <v>127</v>
      </c>
      <c r="C299" s="105" t="s">
        <v>180</v>
      </c>
      <c r="D299" s="113" t="s">
        <v>126</v>
      </c>
      <c r="E299" s="114">
        <f>3</f>
        <v>3</v>
      </c>
      <c r="F299" s="115"/>
      <c r="G299" s="109">
        <f t="shared" si="23"/>
        <v>0</v>
      </c>
    </row>
    <row r="300" spans="1:8" ht="13.5" x14ac:dyDescent="0.2">
      <c r="A300" s="110">
        <v>5</v>
      </c>
      <c r="B300" s="553" t="s">
        <v>129</v>
      </c>
      <c r="C300" s="117" t="s">
        <v>177</v>
      </c>
      <c r="D300" s="113" t="s">
        <v>126</v>
      </c>
      <c r="E300" s="111">
        <f>15</f>
        <v>15</v>
      </c>
      <c r="F300" s="115"/>
      <c r="G300" s="109">
        <f t="shared" si="23"/>
        <v>0</v>
      </c>
    </row>
    <row r="301" spans="1:8" ht="13.5" x14ac:dyDescent="0.2">
      <c r="A301" s="110">
        <v>6</v>
      </c>
      <c r="B301" s="553"/>
      <c r="C301" s="117" t="s">
        <v>213</v>
      </c>
      <c r="D301" s="113" t="s">
        <v>126</v>
      </c>
      <c r="E301" s="111">
        <f>3</f>
        <v>3</v>
      </c>
      <c r="F301" s="115"/>
      <c r="G301" s="109">
        <f t="shared" si="23"/>
        <v>0</v>
      </c>
    </row>
    <row r="302" spans="1:8" ht="13.5" x14ac:dyDescent="0.2">
      <c r="A302" s="110">
        <v>7</v>
      </c>
      <c r="B302" s="553"/>
      <c r="C302" s="105" t="s">
        <v>170</v>
      </c>
      <c r="D302" s="113" t="s">
        <v>126</v>
      </c>
      <c r="E302" s="111">
        <f>3</f>
        <v>3</v>
      </c>
      <c r="F302" s="115"/>
      <c r="G302" s="109">
        <f t="shared" si="23"/>
        <v>0</v>
      </c>
    </row>
    <row r="303" spans="1:8" ht="13.5" x14ac:dyDescent="0.2">
      <c r="A303" s="110">
        <v>8</v>
      </c>
      <c r="B303" s="553"/>
      <c r="C303" s="105" t="s">
        <v>136</v>
      </c>
      <c r="D303" s="113" t="s">
        <v>126</v>
      </c>
      <c r="E303" s="111">
        <f>9</f>
        <v>9</v>
      </c>
      <c r="F303" s="115"/>
      <c r="G303" s="109">
        <f t="shared" si="23"/>
        <v>0</v>
      </c>
    </row>
    <row r="304" spans="1:8" ht="13.5" x14ac:dyDescent="0.2">
      <c r="A304" s="110">
        <v>9</v>
      </c>
      <c r="B304" s="553"/>
      <c r="C304" s="105" t="s">
        <v>171</v>
      </c>
      <c r="D304" s="113" t="s">
        <v>126</v>
      </c>
      <c r="E304" s="118">
        <f>3</f>
        <v>3</v>
      </c>
      <c r="F304" s="115"/>
      <c r="G304" s="109">
        <f t="shared" si="23"/>
        <v>0</v>
      </c>
    </row>
    <row r="305" spans="1:8" ht="13.5" x14ac:dyDescent="0.2">
      <c r="A305" s="110">
        <v>10</v>
      </c>
      <c r="B305" s="553"/>
      <c r="C305" s="117" t="s">
        <v>178</v>
      </c>
      <c r="D305" s="113" t="s">
        <v>126</v>
      </c>
      <c r="E305" s="114">
        <f>6</f>
        <v>6</v>
      </c>
      <c r="F305" s="115"/>
      <c r="G305" s="109">
        <f t="shared" si="23"/>
        <v>0</v>
      </c>
    </row>
    <row r="306" spans="1:8" ht="13.5" x14ac:dyDescent="0.2">
      <c r="A306" s="110">
        <v>11</v>
      </c>
      <c r="B306" s="553"/>
      <c r="C306" s="117" t="s">
        <v>140</v>
      </c>
      <c r="D306" s="113" t="s">
        <v>126</v>
      </c>
      <c r="E306" s="114">
        <f>3</f>
        <v>3</v>
      </c>
      <c r="F306" s="115"/>
      <c r="G306" s="109">
        <f t="shared" si="23"/>
        <v>0</v>
      </c>
    </row>
    <row r="307" spans="1:8" ht="14.25" thickBot="1" x14ac:dyDescent="0.25">
      <c r="A307" s="154">
        <v>12</v>
      </c>
      <c r="B307" s="553"/>
      <c r="C307" s="120" t="s">
        <v>214</v>
      </c>
      <c r="D307" s="121" t="s">
        <v>126</v>
      </c>
      <c r="E307" s="114">
        <f>15</f>
        <v>15</v>
      </c>
      <c r="F307" s="122"/>
      <c r="G307" s="109">
        <f t="shared" si="23"/>
        <v>0</v>
      </c>
    </row>
    <row r="308" spans="1:8" ht="14.25" thickBot="1" x14ac:dyDescent="0.25">
      <c r="A308" s="97"/>
      <c r="B308" s="98"/>
      <c r="C308" s="99" t="s">
        <v>215</v>
      </c>
      <c r="D308" s="98"/>
      <c r="E308" s="100"/>
      <c r="F308" s="101"/>
      <c r="G308" s="102"/>
    </row>
    <row r="309" spans="1:8" ht="13.5" x14ac:dyDescent="0.2">
      <c r="A309" s="110">
        <v>1</v>
      </c>
      <c r="B309" s="104" t="s">
        <v>120</v>
      </c>
      <c r="C309" s="105" t="s">
        <v>183</v>
      </c>
      <c r="D309" s="106" t="s">
        <v>122</v>
      </c>
      <c r="E309" s="161">
        <v>18</v>
      </c>
      <c r="F309" s="108"/>
      <c r="G309" s="109">
        <f>E309*F309</f>
        <v>0</v>
      </c>
    </row>
    <row r="310" spans="1:8" ht="13.5" x14ac:dyDescent="0.2">
      <c r="A310" s="110">
        <v>2</v>
      </c>
      <c r="B310" s="553" t="s">
        <v>129</v>
      </c>
      <c r="C310" s="117" t="s">
        <v>177</v>
      </c>
      <c r="D310" s="113" t="s">
        <v>126</v>
      </c>
      <c r="E310" s="111">
        <v>6</v>
      </c>
      <c r="F310" s="115"/>
      <c r="G310" s="109">
        <f>E310*F310</f>
        <v>0</v>
      </c>
    </row>
    <row r="311" spans="1:8" ht="14.25" thickBot="1" x14ac:dyDescent="0.25">
      <c r="A311" s="110">
        <v>3</v>
      </c>
      <c r="B311" s="553"/>
      <c r="C311" s="117" t="s">
        <v>178</v>
      </c>
      <c r="D311" s="113" t="s">
        <v>126</v>
      </c>
      <c r="E311" s="114">
        <f>6</f>
        <v>6</v>
      </c>
      <c r="F311" s="115"/>
      <c r="G311" s="109">
        <f>E311*F311</f>
        <v>0</v>
      </c>
    </row>
    <row r="312" spans="1:8" ht="14.25" thickBot="1" x14ac:dyDescent="0.25">
      <c r="A312" s="97"/>
      <c r="B312" s="98"/>
      <c r="C312" s="99" t="s">
        <v>216</v>
      </c>
      <c r="D312" s="98"/>
      <c r="E312" s="100"/>
      <c r="F312" s="101"/>
      <c r="G312" s="102"/>
    </row>
    <row r="313" spans="1:8" ht="13.5" x14ac:dyDescent="0.2">
      <c r="A313" s="103">
        <v>1</v>
      </c>
      <c r="B313" s="104" t="s">
        <v>120</v>
      </c>
      <c r="C313" s="105" t="s">
        <v>121</v>
      </c>
      <c r="D313" s="106" t="s">
        <v>122</v>
      </c>
      <c r="E313" s="107">
        <f>1300</f>
        <v>1300</v>
      </c>
      <c r="F313" s="108"/>
      <c r="G313" s="109">
        <f t="shared" ref="G313:G319" si="24">E313*F313</f>
        <v>0</v>
      </c>
      <c r="H313" s="192"/>
    </row>
    <row r="314" spans="1:8" ht="13.5" x14ac:dyDescent="0.2">
      <c r="A314" s="110">
        <v>2</v>
      </c>
      <c r="B314" s="112" t="s">
        <v>124</v>
      </c>
      <c r="C314" s="105" t="s">
        <v>143</v>
      </c>
      <c r="D314" s="113" t="s">
        <v>126</v>
      </c>
      <c r="E314" s="114">
        <f>15</f>
        <v>15</v>
      </c>
      <c r="F314" s="115"/>
      <c r="G314" s="109">
        <f t="shared" si="24"/>
        <v>0</v>
      </c>
      <c r="H314" s="192"/>
    </row>
    <row r="315" spans="1:8" ht="13.5" x14ac:dyDescent="0.2">
      <c r="A315" s="110">
        <v>3</v>
      </c>
      <c r="B315" s="112" t="s">
        <v>124</v>
      </c>
      <c r="C315" s="105" t="s">
        <v>217</v>
      </c>
      <c r="D315" s="113" t="s">
        <v>126</v>
      </c>
      <c r="E315" s="114">
        <f>9</f>
        <v>9</v>
      </c>
      <c r="F315" s="115"/>
      <c r="G315" s="109">
        <f t="shared" si="24"/>
        <v>0</v>
      </c>
      <c r="H315" s="192"/>
    </row>
    <row r="316" spans="1:8" ht="13.5" x14ac:dyDescent="0.2">
      <c r="A316" s="110">
        <v>4</v>
      </c>
      <c r="B316" s="112" t="s">
        <v>127</v>
      </c>
      <c r="C316" s="105" t="s">
        <v>180</v>
      </c>
      <c r="D316" s="113" t="s">
        <v>126</v>
      </c>
      <c r="E316" s="114">
        <f>24</f>
        <v>24</v>
      </c>
      <c r="F316" s="115"/>
      <c r="G316" s="109">
        <f t="shared" si="24"/>
        <v>0</v>
      </c>
      <c r="H316" s="192"/>
    </row>
    <row r="317" spans="1:8" ht="13.5" x14ac:dyDescent="0.2">
      <c r="A317" s="110">
        <v>5</v>
      </c>
      <c r="B317" s="112" t="s">
        <v>148</v>
      </c>
      <c r="C317" s="105" t="s">
        <v>149</v>
      </c>
      <c r="D317" s="113" t="s">
        <v>126</v>
      </c>
      <c r="E317" s="114">
        <f>57</f>
        <v>57</v>
      </c>
      <c r="F317" s="123"/>
      <c r="G317" s="109">
        <f t="shared" si="24"/>
        <v>0</v>
      </c>
      <c r="H317" s="192"/>
    </row>
    <row r="318" spans="1:8" ht="13.5" x14ac:dyDescent="0.2">
      <c r="A318" s="110">
        <v>6</v>
      </c>
      <c r="B318" s="553" t="s">
        <v>129</v>
      </c>
      <c r="C318" s="117" t="s">
        <v>132</v>
      </c>
      <c r="D318" s="113" t="s">
        <v>126</v>
      </c>
      <c r="E318" s="114">
        <f>6</f>
        <v>6</v>
      </c>
      <c r="F318" s="115"/>
      <c r="G318" s="109">
        <f t="shared" si="24"/>
        <v>0</v>
      </c>
      <c r="H318" s="192"/>
    </row>
    <row r="319" spans="1:8" ht="14.25" thickBot="1" x14ac:dyDescent="0.25">
      <c r="A319" s="119">
        <v>7</v>
      </c>
      <c r="B319" s="553"/>
      <c r="C319" s="193" t="s">
        <v>170</v>
      </c>
      <c r="D319" s="121" t="s">
        <v>126</v>
      </c>
      <c r="E319" s="118">
        <f>24</f>
        <v>24</v>
      </c>
      <c r="F319" s="122"/>
      <c r="G319" s="109">
        <f t="shared" si="24"/>
        <v>0</v>
      </c>
      <c r="H319" s="192"/>
    </row>
    <row r="320" spans="1:8" ht="14.25" thickBot="1" x14ac:dyDescent="0.25">
      <c r="A320" s="124"/>
      <c r="B320" s="125"/>
      <c r="C320" s="126" t="s">
        <v>218</v>
      </c>
      <c r="D320" s="125"/>
      <c r="E320" s="127"/>
      <c r="F320" s="166"/>
      <c r="G320" s="167"/>
      <c r="H320" s="144"/>
    </row>
    <row r="321" spans="1:8" ht="13.5" x14ac:dyDescent="0.2">
      <c r="A321" s="128">
        <v>1</v>
      </c>
      <c r="B321" s="129" t="s">
        <v>120</v>
      </c>
      <c r="C321" s="130" t="s">
        <v>121</v>
      </c>
      <c r="D321" s="131" t="s">
        <v>122</v>
      </c>
      <c r="E321" s="132">
        <v>320</v>
      </c>
      <c r="F321" s="108"/>
      <c r="G321" s="109">
        <f t="shared" ref="G321:G328" si="25">E321*F321</f>
        <v>0</v>
      </c>
      <c r="H321" s="144"/>
    </row>
    <row r="322" spans="1:8" ht="13.5" x14ac:dyDescent="0.2">
      <c r="A322" s="133">
        <v>2</v>
      </c>
      <c r="B322" s="134" t="s">
        <v>124</v>
      </c>
      <c r="C322" s="130" t="s">
        <v>143</v>
      </c>
      <c r="D322" s="135" t="s">
        <v>126</v>
      </c>
      <c r="E322" s="136">
        <v>9</v>
      </c>
      <c r="F322" s="115"/>
      <c r="G322" s="109">
        <f t="shared" si="25"/>
        <v>0</v>
      </c>
      <c r="H322" s="144"/>
    </row>
    <row r="323" spans="1:8" ht="13.5" x14ac:dyDescent="0.2">
      <c r="A323" s="133">
        <v>3</v>
      </c>
      <c r="B323" s="134" t="s">
        <v>124</v>
      </c>
      <c r="C323" s="130" t="s">
        <v>217</v>
      </c>
      <c r="D323" s="135" t="s">
        <v>126</v>
      </c>
      <c r="E323" s="136">
        <v>3</v>
      </c>
      <c r="F323" s="115"/>
      <c r="G323" s="109">
        <f t="shared" si="25"/>
        <v>0</v>
      </c>
      <c r="H323" s="144"/>
    </row>
    <row r="324" spans="1:8" ht="13.5" x14ac:dyDescent="0.2">
      <c r="A324" s="133">
        <v>4</v>
      </c>
      <c r="B324" s="134" t="s">
        <v>127</v>
      </c>
      <c r="C324" s="130" t="s">
        <v>180</v>
      </c>
      <c r="D324" s="135" t="s">
        <v>126</v>
      </c>
      <c r="E324" s="136">
        <v>24</v>
      </c>
      <c r="F324" s="115"/>
      <c r="G324" s="109">
        <f t="shared" si="25"/>
        <v>0</v>
      </c>
      <c r="H324" s="144"/>
    </row>
    <row r="325" spans="1:8" ht="13.5" x14ac:dyDescent="0.2">
      <c r="A325" s="133">
        <v>5</v>
      </c>
      <c r="B325" s="134" t="s">
        <v>148</v>
      </c>
      <c r="C325" s="130" t="s">
        <v>149</v>
      </c>
      <c r="D325" s="135" t="s">
        <v>126</v>
      </c>
      <c r="E325" s="136">
        <v>45</v>
      </c>
      <c r="F325" s="123"/>
      <c r="G325" s="109">
        <f t="shared" si="25"/>
        <v>0</v>
      </c>
      <c r="H325" s="144"/>
    </row>
    <row r="326" spans="1:8" ht="13.5" x14ac:dyDescent="0.2">
      <c r="A326" s="133">
        <v>6</v>
      </c>
      <c r="B326" s="560" t="s">
        <v>129</v>
      </c>
      <c r="C326" s="137" t="s">
        <v>130</v>
      </c>
      <c r="D326" s="135" t="s">
        <v>126</v>
      </c>
      <c r="E326" s="136">
        <v>6</v>
      </c>
      <c r="F326" s="115"/>
      <c r="G326" s="109">
        <f t="shared" si="25"/>
        <v>0</v>
      </c>
      <c r="H326" s="144"/>
    </row>
    <row r="327" spans="1:8" ht="13.5" x14ac:dyDescent="0.2">
      <c r="A327" s="133">
        <v>7</v>
      </c>
      <c r="B327" s="560"/>
      <c r="C327" s="130" t="s">
        <v>136</v>
      </c>
      <c r="D327" s="135" t="s">
        <v>126</v>
      </c>
      <c r="E327" s="138">
        <v>24</v>
      </c>
      <c r="F327" s="115"/>
      <c r="G327" s="109">
        <f t="shared" si="25"/>
        <v>0</v>
      </c>
      <c r="H327" s="144"/>
    </row>
    <row r="328" spans="1:8" ht="14.25" thickBot="1" x14ac:dyDescent="0.25">
      <c r="A328" s="139">
        <v>8</v>
      </c>
      <c r="B328" s="560"/>
      <c r="C328" s="140" t="s">
        <v>145</v>
      </c>
      <c r="D328" s="141" t="s">
        <v>126</v>
      </c>
      <c r="E328" s="136">
        <v>1</v>
      </c>
      <c r="F328" s="122"/>
      <c r="G328" s="109">
        <f t="shared" si="25"/>
        <v>0</v>
      </c>
      <c r="H328" s="144"/>
    </row>
    <row r="329" spans="1:8" ht="14.25" thickBot="1" x14ac:dyDescent="0.25">
      <c r="A329" s="124"/>
      <c r="B329" s="125"/>
      <c r="C329" s="126" t="s">
        <v>219</v>
      </c>
      <c r="D329" s="125"/>
      <c r="E329" s="127"/>
      <c r="F329" s="170"/>
      <c r="G329" s="171"/>
    </row>
    <row r="330" spans="1:8" ht="13.5" x14ac:dyDescent="0.2">
      <c r="A330" s="133">
        <v>1</v>
      </c>
      <c r="B330" s="129" t="s">
        <v>120</v>
      </c>
      <c r="C330" s="130" t="s">
        <v>220</v>
      </c>
      <c r="D330" s="131" t="s">
        <v>122</v>
      </c>
      <c r="E330" s="172">
        <v>3</v>
      </c>
      <c r="F330" s="173"/>
      <c r="G330" s="174">
        <f t="shared" ref="G330:G340" si="26">E330*F330</f>
        <v>0</v>
      </c>
    </row>
    <row r="331" spans="1:8" ht="13.5" x14ac:dyDescent="0.2">
      <c r="A331" s="133">
        <v>2</v>
      </c>
      <c r="B331" s="129" t="s">
        <v>120</v>
      </c>
      <c r="C331" s="130" t="s">
        <v>221</v>
      </c>
      <c r="D331" s="131" t="s">
        <v>122</v>
      </c>
      <c r="E331" s="138">
        <v>25</v>
      </c>
      <c r="F331" s="173"/>
      <c r="G331" s="174">
        <f t="shared" si="26"/>
        <v>0</v>
      </c>
    </row>
    <row r="332" spans="1:8" ht="13.5" x14ac:dyDescent="0.2">
      <c r="A332" s="133">
        <v>3</v>
      </c>
      <c r="B332" s="134" t="s">
        <v>124</v>
      </c>
      <c r="C332" s="130" t="s">
        <v>222</v>
      </c>
      <c r="D332" s="135" t="s">
        <v>126</v>
      </c>
      <c r="E332" s="136">
        <v>3</v>
      </c>
      <c r="F332" s="175"/>
      <c r="G332" s="174">
        <f t="shared" si="26"/>
        <v>0</v>
      </c>
    </row>
    <row r="333" spans="1:8" ht="13.5" x14ac:dyDescent="0.2">
      <c r="A333" s="133">
        <v>4</v>
      </c>
      <c r="B333" s="562" t="s">
        <v>129</v>
      </c>
      <c r="C333" s="130" t="s">
        <v>223</v>
      </c>
      <c r="D333" s="135" t="s">
        <v>126</v>
      </c>
      <c r="E333" s="136">
        <v>3</v>
      </c>
      <c r="F333" s="175"/>
      <c r="G333" s="174">
        <f t="shared" si="26"/>
        <v>0</v>
      </c>
    </row>
    <row r="334" spans="1:8" ht="13.5" x14ac:dyDescent="0.2">
      <c r="A334" s="133">
        <v>5</v>
      </c>
      <c r="B334" s="564"/>
      <c r="C334" s="137" t="s">
        <v>224</v>
      </c>
      <c r="D334" s="135" t="s">
        <v>126</v>
      </c>
      <c r="E334" s="138">
        <v>9</v>
      </c>
      <c r="F334" s="175"/>
      <c r="G334" s="174">
        <f t="shared" si="26"/>
        <v>0</v>
      </c>
    </row>
    <row r="335" spans="1:8" ht="13.5" x14ac:dyDescent="0.2">
      <c r="A335" s="133">
        <v>6</v>
      </c>
      <c r="B335" s="564"/>
      <c r="C335" s="130" t="s">
        <v>225</v>
      </c>
      <c r="D335" s="135" t="s">
        <v>126</v>
      </c>
      <c r="E335" s="138">
        <v>3</v>
      </c>
      <c r="F335" s="175"/>
      <c r="G335" s="174">
        <f t="shared" si="26"/>
        <v>0</v>
      </c>
    </row>
    <row r="336" spans="1:8" ht="13.5" x14ac:dyDescent="0.2">
      <c r="A336" s="133">
        <v>7</v>
      </c>
      <c r="B336" s="564"/>
      <c r="C336" s="130" t="s">
        <v>226</v>
      </c>
      <c r="D336" s="135" t="s">
        <v>126</v>
      </c>
      <c r="E336" s="138">
        <v>6</v>
      </c>
      <c r="F336" s="175"/>
      <c r="G336" s="174">
        <f t="shared" si="26"/>
        <v>0</v>
      </c>
    </row>
    <row r="337" spans="1:8" ht="13.5" x14ac:dyDescent="0.2">
      <c r="A337" s="133">
        <v>8</v>
      </c>
      <c r="B337" s="564"/>
      <c r="C337" s="130" t="s">
        <v>227</v>
      </c>
      <c r="D337" s="135" t="s">
        <v>126</v>
      </c>
      <c r="E337" s="138">
        <v>3</v>
      </c>
      <c r="F337" s="175"/>
      <c r="G337" s="174">
        <f t="shared" si="26"/>
        <v>0</v>
      </c>
    </row>
    <row r="338" spans="1:8" ht="13.5" x14ac:dyDescent="0.2">
      <c r="A338" s="133">
        <v>9</v>
      </c>
      <c r="B338" s="564"/>
      <c r="C338" s="130" t="s">
        <v>228</v>
      </c>
      <c r="D338" s="135" t="s">
        <v>126</v>
      </c>
      <c r="E338" s="136">
        <v>3</v>
      </c>
      <c r="F338" s="175"/>
      <c r="G338" s="174">
        <f t="shared" si="26"/>
        <v>0</v>
      </c>
    </row>
    <row r="339" spans="1:8" ht="13.5" x14ac:dyDescent="0.2">
      <c r="A339" s="133">
        <v>10</v>
      </c>
      <c r="B339" s="564"/>
      <c r="C339" s="137" t="s">
        <v>229</v>
      </c>
      <c r="D339" s="135" t="s">
        <v>126</v>
      </c>
      <c r="E339" s="136">
        <v>3</v>
      </c>
      <c r="F339" s="175"/>
      <c r="G339" s="174">
        <f t="shared" si="26"/>
        <v>0</v>
      </c>
    </row>
    <row r="340" spans="1:8" ht="12.75" customHeight="1" thickBot="1" x14ac:dyDescent="0.25">
      <c r="A340" s="133">
        <v>11</v>
      </c>
      <c r="B340" s="564"/>
      <c r="C340" s="137" t="s">
        <v>230</v>
      </c>
      <c r="D340" s="135" t="s">
        <v>126</v>
      </c>
      <c r="E340" s="136">
        <v>3</v>
      </c>
      <c r="F340" s="175"/>
      <c r="G340" s="174">
        <f t="shared" si="26"/>
        <v>0</v>
      </c>
    </row>
    <row r="341" spans="1:8" ht="14.25" thickBot="1" x14ac:dyDescent="0.25">
      <c r="A341" s="194"/>
      <c r="B341" s="98"/>
      <c r="C341" s="99" t="s">
        <v>231</v>
      </c>
      <c r="D341" s="98"/>
      <c r="E341" s="100"/>
      <c r="F341" s="101"/>
      <c r="G341" s="195"/>
    </row>
    <row r="342" spans="1:8" ht="13.5" x14ac:dyDescent="0.2">
      <c r="A342" s="196">
        <v>1</v>
      </c>
      <c r="B342" s="104" t="s">
        <v>232</v>
      </c>
      <c r="C342" s="105" t="s">
        <v>233</v>
      </c>
      <c r="D342" s="113" t="s">
        <v>126</v>
      </c>
      <c r="E342" s="197">
        <f>3+9+9+6+9+12</f>
        <v>48</v>
      </c>
      <c r="F342" s="198"/>
      <c r="G342" s="199">
        <f t="shared" ref="G342:G348" si="27">E342*F342</f>
        <v>0</v>
      </c>
    </row>
    <row r="343" spans="1:8" ht="13.5" x14ac:dyDescent="0.2">
      <c r="A343" s="196">
        <v>2</v>
      </c>
      <c r="B343" s="104" t="s">
        <v>232</v>
      </c>
      <c r="C343" s="105" t="s">
        <v>234</v>
      </c>
      <c r="D343" s="113" t="s">
        <v>126</v>
      </c>
      <c r="E343" s="197">
        <f>3+9+9+6+9+12</f>
        <v>48</v>
      </c>
      <c r="F343" s="198"/>
      <c r="G343" s="199">
        <f t="shared" si="27"/>
        <v>0</v>
      </c>
    </row>
    <row r="344" spans="1:8" ht="13.5" x14ac:dyDescent="0.2">
      <c r="A344" s="196">
        <v>3</v>
      </c>
      <c r="B344" s="104" t="s">
        <v>232</v>
      </c>
      <c r="C344" s="105" t="s">
        <v>235</v>
      </c>
      <c r="D344" s="113" t="s">
        <v>126</v>
      </c>
      <c r="E344" s="197">
        <v>2</v>
      </c>
      <c r="F344" s="198"/>
      <c r="G344" s="199">
        <f t="shared" si="27"/>
        <v>0</v>
      </c>
    </row>
    <row r="345" spans="1:8" ht="13.5" x14ac:dyDescent="0.2">
      <c r="A345" s="196">
        <v>4</v>
      </c>
      <c r="B345" s="112" t="s">
        <v>236</v>
      </c>
      <c r="C345" s="200" t="s">
        <v>237</v>
      </c>
      <c r="D345" s="113" t="s">
        <v>126</v>
      </c>
      <c r="E345" s="201">
        <f>(6+8+2+6+6+4+9+2+4+8+6+6)+9+9+12+6+6+6+8+2+6+6+4+9+6+6+9+9+2+2+6+6+6+6+6+6+6</f>
        <v>226</v>
      </c>
      <c r="F345" s="198"/>
      <c r="G345" s="199">
        <f t="shared" si="27"/>
        <v>0</v>
      </c>
    </row>
    <row r="346" spans="1:8" ht="13.5" x14ac:dyDescent="0.2">
      <c r="A346" s="196">
        <v>5</v>
      </c>
      <c r="B346" s="112" t="s">
        <v>236</v>
      </c>
      <c r="C346" s="200" t="s">
        <v>238</v>
      </c>
      <c r="D346" s="113" t="s">
        <v>126</v>
      </c>
      <c r="E346" s="201">
        <f>(18+24+6+12+12+12+18+6+12+24+18+18)+27+27+36+18+18+18+24+6+12+12+12+18+18+18+27+27+6+6+12+18+18+12+12+18+18</f>
        <v>618</v>
      </c>
      <c r="F346" s="198"/>
      <c r="G346" s="199">
        <f t="shared" si="27"/>
        <v>0</v>
      </c>
    </row>
    <row r="347" spans="1:8" ht="13.5" x14ac:dyDescent="0.2">
      <c r="A347" s="196">
        <v>6</v>
      </c>
      <c r="B347" s="104" t="s">
        <v>236</v>
      </c>
      <c r="C347" s="202" t="s">
        <v>239</v>
      </c>
      <c r="D347" s="113" t="s">
        <v>126</v>
      </c>
      <c r="E347" s="201">
        <v>18</v>
      </c>
      <c r="F347" s="198"/>
      <c r="G347" s="199">
        <f t="shared" si="27"/>
        <v>0</v>
      </c>
    </row>
    <row r="348" spans="1:8" ht="13.5" x14ac:dyDescent="0.2">
      <c r="A348" s="203">
        <v>7</v>
      </c>
      <c r="B348" s="204" t="s">
        <v>240</v>
      </c>
      <c r="C348" s="120" t="s">
        <v>241</v>
      </c>
      <c r="D348" s="121" t="s">
        <v>126</v>
      </c>
      <c r="E348" s="205">
        <f>3+12+15+12+15+12</f>
        <v>69</v>
      </c>
      <c r="F348" s="206"/>
      <c r="G348" s="207">
        <f t="shared" si="27"/>
        <v>0</v>
      </c>
    </row>
    <row r="349" spans="1:8" ht="14.25" thickBot="1" x14ac:dyDescent="0.25">
      <c r="A349" s="208"/>
      <c r="B349" s="209"/>
      <c r="C349" s="210" t="s">
        <v>259</v>
      </c>
      <c r="D349" s="209"/>
      <c r="E349" s="211"/>
      <c r="F349" s="212"/>
      <c r="G349" s="213"/>
      <c r="H349" s="47"/>
    </row>
    <row r="350" spans="1:8" ht="13.5" x14ac:dyDescent="0.2">
      <c r="A350" s="214"/>
      <c r="B350" s="104"/>
      <c r="C350" s="215" t="s">
        <v>243</v>
      </c>
      <c r="D350" s="113"/>
      <c r="E350" s="201"/>
      <c r="F350" s="198"/>
      <c r="G350" s="199"/>
    </row>
    <row r="351" spans="1:8" ht="13.5" x14ac:dyDescent="0.2">
      <c r="A351" s="196">
        <v>1</v>
      </c>
      <c r="B351" s="104" t="s">
        <v>260</v>
      </c>
      <c r="C351" s="202" t="s">
        <v>245</v>
      </c>
      <c r="D351" s="113" t="s">
        <v>126</v>
      </c>
      <c r="E351" s="201">
        <v>5</v>
      </c>
      <c r="F351" s="198"/>
      <c r="G351" s="199">
        <f t="shared" ref="G351:G360" si="28">E351*F351</f>
        <v>0</v>
      </c>
    </row>
    <row r="352" spans="1:8" ht="13.5" x14ac:dyDescent="0.2">
      <c r="A352" s="196">
        <v>2</v>
      </c>
      <c r="B352" s="104" t="s">
        <v>260</v>
      </c>
      <c r="C352" s="202" t="s">
        <v>246</v>
      </c>
      <c r="D352" s="113" t="s">
        <v>126</v>
      </c>
      <c r="E352" s="201">
        <v>8</v>
      </c>
      <c r="F352" s="198"/>
      <c r="G352" s="199">
        <f t="shared" si="28"/>
        <v>0</v>
      </c>
    </row>
    <row r="353" spans="1:7" ht="13.5" x14ac:dyDescent="0.2">
      <c r="A353" s="196">
        <v>3</v>
      </c>
      <c r="B353" s="104" t="s">
        <v>260</v>
      </c>
      <c r="C353" s="202" t="s">
        <v>257</v>
      </c>
      <c r="D353" s="113" t="s">
        <v>126</v>
      </c>
      <c r="E353" s="201">
        <v>3</v>
      </c>
      <c r="F353" s="198"/>
      <c r="G353" s="199">
        <f t="shared" si="28"/>
        <v>0</v>
      </c>
    </row>
    <row r="354" spans="1:7" ht="13.5" x14ac:dyDescent="0.2">
      <c r="A354" s="196">
        <v>4</v>
      </c>
      <c r="B354" s="104" t="s">
        <v>260</v>
      </c>
      <c r="C354" s="105" t="s">
        <v>247</v>
      </c>
      <c r="D354" s="113" t="s">
        <v>126</v>
      </c>
      <c r="E354" s="201">
        <v>4</v>
      </c>
      <c r="F354" s="198"/>
      <c r="G354" s="199">
        <f t="shared" si="28"/>
        <v>0</v>
      </c>
    </row>
    <row r="355" spans="1:7" ht="13.5" x14ac:dyDescent="0.25">
      <c r="A355" s="196">
        <v>5</v>
      </c>
      <c r="B355" s="104" t="s">
        <v>260</v>
      </c>
      <c r="C355" s="216" t="s">
        <v>248</v>
      </c>
      <c r="D355" s="113" t="s">
        <v>126</v>
      </c>
      <c r="E355" s="201">
        <v>2</v>
      </c>
      <c r="F355" s="198"/>
      <c r="G355" s="199">
        <f t="shared" si="28"/>
        <v>0</v>
      </c>
    </row>
    <row r="356" spans="1:7" ht="13.5" x14ac:dyDescent="0.25">
      <c r="A356" s="196">
        <v>6</v>
      </c>
      <c r="B356" s="104" t="s">
        <v>260</v>
      </c>
      <c r="C356" s="216" t="s">
        <v>249</v>
      </c>
      <c r="D356" s="113" t="s">
        <v>126</v>
      </c>
      <c r="E356" s="201">
        <v>23</v>
      </c>
      <c r="F356" s="198"/>
      <c r="G356" s="199">
        <f t="shared" si="28"/>
        <v>0</v>
      </c>
    </row>
    <row r="357" spans="1:7" ht="13.5" x14ac:dyDescent="0.2">
      <c r="A357" s="196">
        <v>7</v>
      </c>
      <c r="B357" s="104" t="s">
        <v>260</v>
      </c>
      <c r="C357" s="202" t="s">
        <v>250</v>
      </c>
      <c r="D357" s="113" t="s">
        <v>126</v>
      </c>
      <c r="E357" s="201">
        <v>17</v>
      </c>
      <c r="F357" s="198"/>
      <c r="G357" s="199">
        <f t="shared" si="28"/>
        <v>0</v>
      </c>
    </row>
    <row r="358" spans="1:7" ht="13.5" x14ac:dyDescent="0.2">
      <c r="A358" s="196">
        <v>8</v>
      </c>
      <c r="B358" s="104" t="s">
        <v>260</v>
      </c>
      <c r="C358" s="202" t="s">
        <v>251</v>
      </c>
      <c r="D358" s="113" t="s">
        <v>126</v>
      </c>
      <c r="E358" s="201">
        <v>9</v>
      </c>
      <c r="F358" s="198"/>
      <c r="G358" s="199">
        <f t="shared" si="28"/>
        <v>0</v>
      </c>
    </row>
    <row r="359" spans="1:7" ht="13.5" x14ac:dyDescent="0.25">
      <c r="A359" s="196">
        <v>9</v>
      </c>
      <c r="B359" s="104" t="s">
        <v>260</v>
      </c>
      <c r="C359" s="216" t="s">
        <v>261</v>
      </c>
      <c r="D359" s="148" t="s">
        <v>126</v>
      </c>
      <c r="E359" s="217">
        <f>138</f>
        <v>138</v>
      </c>
      <c r="F359" s="198"/>
      <c r="G359" s="199">
        <f t="shared" si="28"/>
        <v>0</v>
      </c>
    </row>
    <row r="360" spans="1:7" ht="13.5" x14ac:dyDescent="0.25">
      <c r="A360" s="196">
        <v>10</v>
      </c>
      <c r="B360" s="104" t="s">
        <v>260</v>
      </c>
      <c r="C360" s="216" t="s">
        <v>253</v>
      </c>
      <c r="D360" s="113" t="s">
        <v>126</v>
      </c>
      <c r="E360" s="201">
        <v>4</v>
      </c>
      <c r="F360" s="198"/>
      <c r="G360" s="199">
        <f t="shared" si="28"/>
        <v>0</v>
      </c>
    </row>
    <row r="361" spans="1:7" ht="13.5" x14ac:dyDescent="0.2">
      <c r="A361" s="196"/>
      <c r="B361" s="104"/>
      <c r="C361" s="218" t="s">
        <v>254</v>
      </c>
      <c r="D361" s="113"/>
      <c r="E361" s="201"/>
      <c r="F361" s="198"/>
      <c r="G361" s="199"/>
    </row>
    <row r="362" spans="1:7" ht="13.5" x14ac:dyDescent="0.25">
      <c r="A362" s="196">
        <v>1</v>
      </c>
      <c r="B362" s="104" t="s">
        <v>260</v>
      </c>
      <c r="C362" s="216" t="s">
        <v>249</v>
      </c>
      <c r="D362" s="113" t="s">
        <v>126</v>
      </c>
      <c r="E362" s="201">
        <v>24</v>
      </c>
      <c r="F362" s="198"/>
      <c r="G362" s="199">
        <f t="shared" ref="G362:G372" si="29">E362*F362</f>
        <v>0</v>
      </c>
    </row>
    <row r="363" spans="1:7" ht="13.5" x14ac:dyDescent="0.2">
      <c r="A363" s="196">
        <v>2</v>
      </c>
      <c r="B363" s="104" t="s">
        <v>260</v>
      </c>
      <c r="C363" s="202" t="s">
        <v>250</v>
      </c>
      <c r="D363" s="113" t="s">
        <v>126</v>
      </c>
      <c r="E363" s="201">
        <v>16</v>
      </c>
      <c r="F363" s="198"/>
      <c r="G363" s="199">
        <f t="shared" si="29"/>
        <v>0</v>
      </c>
    </row>
    <row r="364" spans="1:7" ht="13.5" x14ac:dyDescent="0.2">
      <c r="A364" s="196">
        <v>3</v>
      </c>
      <c r="B364" s="104" t="s">
        <v>260</v>
      </c>
      <c r="C364" s="202" t="s">
        <v>245</v>
      </c>
      <c r="D364" s="113" t="s">
        <v>126</v>
      </c>
      <c r="E364" s="201">
        <f>1+7</f>
        <v>8</v>
      </c>
      <c r="F364" s="198"/>
      <c r="G364" s="199">
        <f t="shared" si="29"/>
        <v>0</v>
      </c>
    </row>
    <row r="365" spans="1:7" ht="13.5" x14ac:dyDescent="0.2">
      <c r="A365" s="196">
        <v>4</v>
      </c>
      <c r="B365" s="104" t="s">
        <v>260</v>
      </c>
      <c r="C365" s="202" t="s">
        <v>246</v>
      </c>
      <c r="D365" s="113" t="s">
        <v>126</v>
      </c>
      <c r="E365" s="201">
        <v>25</v>
      </c>
      <c r="F365" s="198"/>
      <c r="G365" s="199">
        <f t="shared" si="29"/>
        <v>0</v>
      </c>
    </row>
    <row r="366" spans="1:7" ht="13.5" x14ac:dyDescent="0.2">
      <c r="A366" s="196">
        <v>5</v>
      </c>
      <c r="B366" s="104" t="s">
        <v>260</v>
      </c>
      <c r="C366" s="202" t="s">
        <v>255</v>
      </c>
      <c r="D366" s="113" t="s">
        <v>126</v>
      </c>
      <c r="E366" s="201">
        <v>9</v>
      </c>
      <c r="F366" s="198"/>
      <c r="G366" s="199">
        <f t="shared" si="29"/>
        <v>0</v>
      </c>
    </row>
    <row r="367" spans="1:7" ht="13.5" x14ac:dyDescent="0.2">
      <c r="A367" s="196">
        <v>6</v>
      </c>
      <c r="B367" s="104" t="s">
        <v>260</v>
      </c>
      <c r="C367" s="105" t="s">
        <v>247</v>
      </c>
      <c r="D367" s="113" t="s">
        <v>126</v>
      </c>
      <c r="E367" s="201">
        <v>7</v>
      </c>
      <c r="F367" s="198"/>
      <c r="G367" s="199">
        <f t="shared" si="29"/>
        <v>0</v>
      </c>
    </row>
    <row r="368" spans="1:7" ht="13.5" x14ac:dyDescent="0.2">
      <c r="A368" s="196">
        <v>7</v>
      </c>
      <c r="B368" s="104" t="s">
        <v>260</v>
      </c>
      <c r="C368" s="202" t="s">
        <v>251</v>
      </c>
      <c r="D368" s="113" t="s">
        <v>126</v>
      </c>
      <c r="E368" s="201">
        <v>82</v>
      </c>
      <c r="F368" s="198"/>
      <c r="G368" s="199">
        <f t="shared" si="29"/>
        <v>0</v>
      </c>
    </row>
    <row r="369" spans="1:8" ht="13.5" x14ac:dyDescent="0.25">
      <c r="A369" s="196">
        <v>8</v>
      </c>
      <c r="B369" s="104" t="s">
        <v>260</v>
      </c>
      <c r="C369" s="216" t="s">
        <v>261</v>
      </c>
      <c r="D369" s="113" t="s">
        <v>126</v>
      </c>
      <c r="E369" s="201">
        <f>16+180</f>
        <v>196</v>
      </c>
      <c r="F369" s="198"/>
      <c r="G369" s="199">
        <f t="shared" si="29"/>
        <v>0</v>
      </c>
    </row>
    <row r="370" spans="1:8" ht="13.5" x14ac:dyDescent="0.2">
      <c r="A370" s="196">
        <v>9</v>
      </c>
      <c r="B370" s="104" t="s">
        <v>260</v>
      </c>
      <c r="C370" s="202" t="s">
        <v>257</v>
      </c>
      <c r="D370" s="113" t="s">
        <v>126</v>
      </c>
      <c r="E370" s="201">
        <v>2</v>
      </c>
      <c r="F370" s="198"/>
      <c r="G370" s="199">
        <f t="shared" si="29"/>
        <v>0</v>
      </c>
    </row>
    <row r="371" spans="1:8" ht="13.5" x14ac:dyDescent="0.2">
      <c r="A371" s="196">
        <v>10</v>
      </c>
      <c r="B371" s="104" t="s">
        <v>260</v>
      </c>
      <c r="C371" s="105" t="s">
        <v>258</v>
      </c>
      <c r="D371" s="113" t="s">
        <v>126</v>
      </c>
      <c r="E371" s="201">
        <v>1</v>
      </c>
      <c r="F371" s="198"/>
      <c r="G371" s="199">
        <f t="shared" si="29"/>
        <v>0</v>
      </c>
    </row>
    <row r="372" spans="1:8" ht="13.5" x14ac:dyDescent="0.25">
      <c r="A372" s="196">
        <v>11</v>
      </c>
      <c r="B372" s="104" t="s">
        <v>260</v>
      </c>
      <c r="C372" s="216" t="s">
        <v>253</v>
      </c>
      <c r="D372" s="113" t="s">
        <v>126</v>
      </c>
      <c r="E372" s="201">
        <v>1</v>
      </c>
      <c r="F372" s="198"/>
      <c r="G372" s="199">
        <f t="shared" si="29"/>
        <v>0</v>
      </c>
    </row>
    <row r="373" spans="1:8" ht="14.25" thickBot="1" x14ac:dyDescent="0.25">
      <c r="A373" s="208"/>
      <c r="B373" s="209"/>
      <c r="C373" s="210" t="s">
        <v>269</v>
      </c>
      <c r="D373" s="209"/>
      <c r="E373" s="211"/>
      <c r="F373" s="212"/>
      <c r="G373" s="213"/>
    </row>
    <row r="374" spans="1:8" ht="14.25" thickBot="1" x14ac:dyDescent="0.25">
      <c r="A374" s="219">
        <v>1</v>
      </c>
      <c r="B374" s="234" t="s">
        <v>260</v>
      </c>
      <c r="C374" s="235" t="s">
        <v>262</v>
      </c>
      <c r="D374" s="236" t="s">
        <v>126</v>
      </c>
      <c r="E374" s="237">
        <f>24</f>
        <v>24</v>
      </c>
      <c r="F374" s="238"/>
      <c r="G374" s="199">
        <f t="shared" ref="G374:G379" si="30">E374*F374</f>
        <v>0</v>
      </c>
      <c r="H374" s="56"/>
    </row>
    <row r="375" spans="1:8" ht="13.5" x14ac:dyDescent="0.2">
      <c r="A375" s="225">
        <v>2</v>
      </c>
      <c r="B375" s="234" t="s">
        <v>260</v>
      </c>
      <c r="C375" s="235" t="s">
        <v>263</v>
      </c>
      <c r="D375" s="236" t="s">
        <v>126</v>
      </c>
      <c r="E375" s="237">
        <v>7</v>
      </c>
      <c r="F375" s="238"/>
      <c r="G375" s="199">
        <f t="shared" si="30"/>
        <v>0</v>
      </c>
      <c r="H375" s="56"/>
    </row>
    <row r="376" spans="1:8" ht="13.5" x14ac:dyDescent="0.25">
      <c r="A376" s="196">
        <v>3</v>
      </c>
      <c r="B376" s="239" t="s">
        <v>260</v>
      </c>
      <c r="C376" s="240" t="s">
        <v>264</v>
      </c>
      <c r="D376" s="241" t="s">
        <v>126</v>
      </c>
      <c r="E376" s="201">
        <v>2</v>
      </c>
      <c r="F376" s="230"/>
      <c r="G376" s="242">
        <f t="shared" si="30"/>
        <v>0</v>
      </c>
      <c r="H376" s="56"/>
    </row>
    <row r="377" spans="1:8" ht="13.5" x14ac:dyDescent="0.25">
      <c r="A377" s="196">
        <v>4</v>
      </c>
      <c r="B377" s="239" t="s">
        <v>260</v>
      </c>
      <c r="C377" s="240" t="s">
        <v>265</v>
      </c>
      <c r="D377" s="241" t="s">
        <v>126</v>
      </c>
      <c r="E377" s="201">
        <v>6</v>
      </c>
      <c r="F377" s="230"/>
      <c r="G377" s="242">
        <f t="shared" si="30"/>
        <v>0</v>
      </c>
      <c r="H377" s="56"/>
    </row>
    <row r="378" spans="1:8" ht="13.5" x14ac:dyDescent="0.25">
      <c r="A378" s="196">
        <v>5</v>
      </c>
      <c r="B378" s="239" t="s">
        <v>260</v>
      </c>
      <c r="C378" s="240" t="s">
        <v>266</v>
      </c>
      <c r="D378" s="241" t="s">
        <v>126</v>
      </c>
      <c r="E378" s="201">
        <v>2</v>
      </c>
      <c r="F378" s="230"/>
      <c r="G378" s="242">
        <f t="shared" si="30"/>
        <v>0</v>
      </c>
      <c r="H378" s="56"/>
    </row>
    <row r="379" spans="1:8" ht="13.5" x14ac:dyDescent="0.25">
      <c r="A379" s="196">
        <v>6</v>
      </c>
      <c r="B379" s="239" t="s">
        <v>260</v>
      </c>
      <c r="C379" s="240" t="s">
        <v>267</v>
      </c>
      <c r="D379" s="241" t="s">
        <v>126</v>
      </c>
      <c r="E379" s="201">
        <v>2</v>
      </c>
      <c r="F379" s="230"/>
      <c r="G379" s="242">
        <f t="shared" si="30"/>
        <v>0</v>
      </c>
      <c r="H379" s="56"/>
    </row>
    <row r="380" spans="1:8" ht="14.25" thickBot="1" x14ac:dyDescent="0.25">
      <c r="A380" s="243">
        <v>7</v>
      </c>
      <c r="B380" s="244" t="s">
        <v>260</v>
      </c>
      <c r="C380" s="245" t="s">
        <v>268</v>
      </c>
      <c r="D380" s="246" t="s">
        <v>126</v>
      </c>
      <c r="E380" s="201">
        <v>2</v>
      </c>
      <c r="F380" s="247"/>
      <c r="G380" s="199">
        <f>E380*F380</f>
        <v>0</v>
      </c>
      <c r="H380" s="56"/>
    </row>
    <row r="381" spans="1:8" ht="14.25" thickBot="1" x14ac:dyDescent="0.25">
      <c r="A381" s="248"/>
      <c r="B381" s="249"/>
      <c r="C381" s="250" t="s">
        <v>236</v>
      </c>
      <c r="D381" s="249"/>
      <c r="E381" s="251"/>
      <c r="F381" s="252"/>
      <c r="G381" s="253"/>
    </row>
    <row r="382" spans="1:8" ht="13.5" x14ac:dyDescent="0.2">
      <c r="A382" s="254"/>
      <c r="B382" s="104"/>
      <c r="C382" s="255" t="s">
        <v>270</v>
      </c>
      <c r="D382" s="246"/>
      <c r="E382" s="256"/>
      <c r="F382" s="247"/>
      <c r="G382" s="257"/>
    </row>
    <row r="383" spans="1:8" ht="13.5" x14ac:dyDescent="0.2">
      <c r="A383" s="214"/>
      <c r="B383" s="112"/>
      <c r="C383" s="258" t="s">
        <v>271</v>
      </c>
      <c r="D383" s="241"/>
      <c r="E383" s="259"/>
      <c r="F383" s="188"/>
      <c r="G383" s="260"/>
    </row>
    <row r="384" spans="1:8" ht="13.5" x14ac:dyDescent="0.2">
      <c r="A384" s="214"/>
      <c r="B384" s="112"/>
      <c r="C384" s="258" t="s">
        <v>272</v>
      </c>
      <c r="D384" s="241"/>
      <c r="E384" s="259"/>
      <c r="F384" s="188"/>
      <c r="G384" s="260"/>
    </row>
    <row r="385" spans="1:7" ht="13.5" x14ac:dyDescent="0.2">
      <c r="A385" s="196">
        <v>1</v>
      </c>
      <c r="B385" s="112" t="s">
        <v>236</v>
      </c>
      <c r="C385" s="261" t="s">
        <v>273</v>
      </c>
      <c r="D385" s="241" t="s">
        <v>122</v>
      </c>
      <c r="E385" s="262">
        <v>1510</v>
      </c>
      <c r="F385" s="187"/>
      <c r="G385" s="260">
        <f t="shared" ref="G385" si="31">E385*F385</f>
        <v>0</v>
      </c>
    </row>
    <row r="386" spans="1:7" ht="27" x14ac:dyDescent="0.2">
      <c r="A386" s="196">
        <v>2</v>
      </c>
      <c r="B386" s="112" t="s">
        <v>236</v>
      </c>
      <c r="C386" s="263" t="s">
        <v>274</v>
      </c>
      <c r="D386" s="241" t="s">
        <v>122</v>
      </c>
      <c r="E386" s="262">
        <v>431</v>
      </c>
      <c r="F386" s="187"/>
      <c r="G386" s="260">
        <f>E386*F386</f>
        <v>0</v>
      </c>
    </row>
    <row r="387" spans="1:7" ht="54" x14ac:dyDescent="0.2">
      <c r="A387" s="196">
        <v>3</v>
      </c>
      <c r="B387" s="112" t="s">
        <v>236</v>
      </c>
      <c r="C387" s="264" t="s">
        <v>275</v>
      </c>
      <c r="D387" s="241" t="s">
        <v>126</v>
      </c>
      <c r="E387" s="262">
        <v>286</v>
      </c>
      <c r="F387" s="187"/>
      <c r="G387" s="260">
        <f t="shared" ref="G387:G390" si="32">E387*F387</f>
        <v>0</v>
      </c>
    </row>
    <row r="388" spans="1:7" ht="13.5" x14ac:dyDescent="0.2">
      <c r="A388" s="196">
        <v>4</v>
      </c>
      <c r="B388" s="112" t="s">
        <v>236</v>
      </c>
      <c r="C388" s="263" t="s">
        <v>276</v>
      </c>
      <c r="D388" s="241" t="s">
        <v>126</v>
      </c>
      <c r="E388" s="262">
        <v>286</v>
      </c>
      <c r="F388" s="187"/>
      <c r="G388" s="260">
        <f t="shared" si="32"/>
        <v>0</v>
      </c>
    </row>
    <row r="389" spans="1:7" ht="27" x14ac:dyDescent="0.2">
      <c r="A389" s="196">
        <v>5</v>
      </c>
      <c r="B389" s="112" t="s">
        <v>236</v>
      </c>
      <c r="C389" s="263" t="s">
        <v>277</v>
      </c>
      <c r="D389" s="241" t="s">
        <v>126</v>
      </c>
      <c r="E389" s="262">
        <v>20</v>
      </c>
      <c r="F389" s="187"/>
      <c r="G389" s="260">
        <f t="shared" si="32"/>
        <v>0</v>
      </c>
    </row>
    <row r="390" spans="1:7" ht="41.25" thickBot="1" x14ac:dyDescent="0.25">
      <c r="A390" s="196">
        <v>6</v>
      </c>
      <c r="B390" s="112" t="s">
        <v>236</v>
      </c>
      <c r="C390" s="263" t="s">
        <v>278</v>
      </c>
      <c r="D390" s="241" t="s">
        <v>126</v>
      </c>
      <c r="E390" s="262">
        <v>176</v>
      </c>
      <c r="F390" s="187"/>
      <c r="G390" s="260">
        <f t="shared" si="32"/>
        <v>0</v>
      </c>
    </row>
    <row r="391" spans="1:7" ht="14.25" thickBot="1" x14ac:dyDescent="0.25">
      <c r="A391" s="248"/>
      <c r="B391" s="249"/>
      <c r="C391" s="250" t="s">
        <v>279</v>
      </c>
      <c r="D391" s="249"/>
      <c r="E391" s="251"/>
      <c r="F391" s="252"/>
      <c r="G391" s="253"/>
    </row>
    <row r="392" spans="1:7" ht="13.5" x14ac:dyDescent="0.2">
      <c r="A392" s="233"/>
      <c r="B392" s="116"/>
      <c r="C392" s="265"/>
      <c r="D392" s="116"/>
      <c r="E392" s="116"/>
      <c r="F392" s="116"/>
      <c r="G392" s="266"/>
    </row>
    <row r="393" spans="1:7" ht="13.5" x14ac:dyDescent="0.2">
      <c r="A393" s="214">
        <v>1</v>
      </c>
      <c r="B393" s="104"/>
      <c r="C393" s="255" t="s">
        <v>280</v>
      </c>
      <c r="D393" s="246" t="s">
        <v>30</v>
      </c>
      <c r="E393" s="241">
        <v>1</v>
      </c>
      <c r="F393" s="267"/>
      <c r="G393" s="260">
        <f>E393*F393</f>
        <v>0</v>
      </c>
    </row>
    <row r="394" spans="1:7" ht="13.5" x14ac:dyDescent="0.2">
      <c r="A394" s="214"/>
      <c r="B394" s="112"/>
      <c r="C394" s="258" t="s">
        <v>281</v>
      </c>
      <c r="D394" s="112"/>
      <c r="E394" s="112"/>
      <c r="F394" s="112"/>
      <c r="G394" s="260"/>
    </row>
    <row r="395" spans="1:7" ht="13.5" x14ac:dyDescent="0.2">
      <c r="A395" s="214"/>
      <c r="B395" s="112"/>
      <c r="C395" s="258" t="s">
        <v>282</v>
      </c>
      <c r="D395" s="112"/>
      <c r="E395" s="112"/>
      <c r="F395" s="112"/>
      <c r="G395" s="260"/>
    </row>
    <row r="396" spans="1:7" ht="14.25" thickBot="1" x14ac:dyDescent="0.25">
      <c r="A396" s="233"/>
      <c r="B396" s="116"/>
      <c r="C396" s="265"/>
      <c r="D396" s="116"/>
      <c r="E396" s="116"/>
      <c r="F396" s="116"/>
      <c r="G396" s="266"/>
    </row>
    <row r="397" spans="1:7" ht="16.5" customHeight="1" thickBot="1" x14ac:dyDescent="0.25">
      <c r="A397" s="268"/>
      <c r="B397" s="268"/>
      <c r="C397" s="269" t="s">
        <v>283</v>
      </c>
      <c r="D397" s="270"/>
      <c r="E397" s="271"/>
      <c r="F397" s="272"/>
      <c r="G397" s="273">
        <f>SUM(G8:G396)</f>
        <v>0</v>
      </c>
    </row>
  </sheetData>
  <mergeCells count="34">
    <mergeCell ref="B310:B311"/>
    <mergeCell ref="B318:B319"/>
    <mergeCell ref="B326:B328"/>
    <mergeCell ref="B333:B340"/>
    <mergeCell ref="B254:B261"/>
    <mergeCell ref="B266:B269"/>
    <mergeCell ref="B276:B282"/>
    <mergeCell ref="B285:B287"/>
    <mergeCell ref="B292:B294"/>
    <mergeCell ref="B300:B307"/>
    <mergeCell ref="B246:B247"/>
    <mergeCell ref="B134:B138"/>
    <mergeCell ref="B143:B147"/>
    <mergeCell ref="B152:B156"/>
    <mergeCell ref="B160:B163"/>
    <mergeCell ref="B167:B170"/>
    <mergeCell ref="B173:B174"/>
    <mergeCell ref="B180:B187"/>
    <mergeCell ref="B193:B201"/>
    <mergeCell ref="B209:B215"/>
    <mergeCell ref="B221:B229"/>
    <mergeCell ref="B235:B243"/>
    <mergeCell ref="B124:B129"/>
    <mergeCell ref="B13:B24"/>
    <mergeCell ref="B28:B32"/>
    <mergeCell ref="B38:B44"/>
    <mergeCell ref="B50:B56"/>
    <mergeCell ref="B62:B64"/>
    <mergeCell ref="B68:B70"/>
    <mergeCell ref="B74:B76"/>
    <mergeCell ref="B82:B93"/>
    <mergeCell ref="B99:B100"/>
    <mergeCell ref="B104:B110"/>
    <mergeCell ref="B114:B120"/>
  </mergeCells>
  <pageMargins left="0.7" right="0.7" top="0.75" bottom="0.75" header="0.3" footer="0.3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85DD-AD49-4E84-A9F5-5D146588D2FC}">
  <dimension ref="A1:G1362"/>
  <sheetViews>
    <sheetView view="pageBreakPreview" topLeftCell="A67" zoomScale="60" zoomScaleNormal="70" workbookViewId="0">
      <selection activeCell="F6" sqref="F6:F86"/>
    </sheetView>
  </sheetViews>
  <sheetFormatPr defaultColWidth="9.140625" defaultRowHeight="12.75" x14ac:dyDescent="0.2"/>
  <cols>
    <col min="1" max="1" width="9.28515625" style="34" bestFit="1" customWidth="1"/>
    <col min="2" max="2" width="11.5703125" style="34" bestFit="1" customWidth="1"/>
    <col min="3" max="3" width="59.140625" style="34" bestFit="1" customWidth="1"/>
    <col min="4" max="4" width="9.140625" style="34"/>
    <col min="5" max="5" width="9.28515625" style="34" bestFit="1" customWidth="1"/>
    <col min="6" max="6" width="8.85546875" style="34" bestFit="1" customWidth="1"/>
    <col min="7" max="7" width="14.5703125" style="34" bestFit="1" customWidth="1"/>
    <col min="8" max="16384" width="9.140625" style="34"/>
  </cols>
  <sheetData>
    <row r="1" spans="1:7" ht="13.5" x14ac:dyDescent="0.25">
      <c r="A1" s="274"/>
      <c r="B1" s="275"/>
      <c r="C1" s="274"/>
      <c r="D1" s="276"/>
      <c r="E1" s="277"/>
      <c r="F1" s="274"/>
      <c r="G1" s="274"/>
    </row>
    <row r="2" spans="1:7" ht="15" customHeight="1" thickBot="1" x14ac:dyDescent="0.3">
      <c r="A2" s="278" t="s">
        <v>284</v>
      </c>
      <c r="B2" s="274"/>
      <c r="C2" s="274"/>
      <c r="D2" s="276"/>
      <c r="E2" s="277"/>
      <c r="F2" s="274"/>
      <c r="G2" s="274"/>
    </row>
    <row r="3" spans="1:7" ht="26.25" thickBot="1" x14ac:dyDescent="0.25">
      <c r="A3" s="279" t="s">
        <v>112</v>
      </c>
      <c r="B3" s="279" t="s">
        <v>113</v>
      </c>
      <c r="C3" s="280" t="s">
        <v>114</v>
      </c>
      <c r="D3" s="279" t="s">
        <v>115</v>
      </c>
      <c r="E3" s="279" t="s">
        <v>116</v>
      </c>
      <c r="F3" s="279" t="s">
        <v>117</v>
      </c>
      <c r="G3" s="279" t="s">
        <v>118</v>
      </c>
    </row>
    <row r="4" spans="1:7" ht="14.25" thickBot="1" x14ac:dyDescent="0.3">
      <c r="A4" s="281"/>
      <c r="B4" s="282"/>
      <c r="C4" s="283" t="s">
        <v>285</v>
      </c>
      <c r="D4" s="284"/>
      <c r="E4" s="285"/>
      <c r="F4" s="286"/>
      <c r="G4" s="286"/>
    </row>
    <row r="5" spans="1:7" ht="13.5" x14ac:dyDescent="0.25">
      <c r="A5" s="287"/>
      <c r="B5" s="288"/>
      <c r="C5" s="289"/>
      <c r="D5" s="289"/>
      <c r="E5" s="290"/>
      <c r="F5" s="291"/>
      <c r="G5" s="292"/>
    </row>
    <row r="6" spans="1:7" ht="13.5" x14ac:dyDescent="0.25">
      <c r="A6" s="196">
        <v>1</v>
      </c>
      <c r="B6" s="288" t="s">
        <v>285</v>
      </c>
      <c r="C6" s="293" t="s">
        <v>286</v>
      </c>
      <c r="D6" s="294" t="s">
        <v>122</v>
      </c>
      <c r="E6" s="295">
        <v>4490</v>
      </c>
      <c r="F6" s="291"/>
      <c r="G6" s="296">
        <f t="shared" ref="G6:G8" si="0">E6*F6</f>
        <v>0</v>
      </c>
    </row>
    <row r="7" spans="1:7" ht="13.5" x14ac:dyDescent="0.25">
      <c r="A7" s="196">
        <v>2</v>
      </c>
      <c r="B7" s="288" t="s">
        <v>285</v>
      </c>
      <c r="C7" s="293" t="s">
        <v>287</v>
      </c>
      <c r="D7" s="294" t="s">
        <v>126</v>
      </c>
      <c r="E7" s="295">
        <v>152</v>
      </c>
      <c r="F7" s="291"/>
      <c r="G7" s="296">
        <f t="shared" si="0"/>
        <v>0</v>
      </c>
    </row>
    <row r="8" spans="1:7" ht="13.5" x14ac:dyDescent="0.25">
      <c r="A8" s="196">
        <v>3</v>
      </c>
      <c r="B8" s="288" t="s">
        <v>285</v>
      </c>
      <c r="C8" s="293" t="s">
        <v>288</v>
      </c>
      <c r="D8" s="294" t="s">
        <v>126</v>
      </c>
      <c r="E8" s="295">
        <v>152</v>
      </c>
      <c r="F8" s="291"/>
      <c r="G8" s="296">
        <f t="shared" si="0"/>
        <v>0</v>
      </c>
    </row>
    <row r="9" spans="1:7" ht="13.5" x14ac:dyDescent="0.25">
      <c r="A9" s="196"/>
      <c r="B9" s="288"/>
      <c r="C9" s="293"/>
      <c r="D9" s="289"/>
      <c r="E9" s="290"/>
      <c r="F9" s="291"/>
      <c r="G9" s="292"/>
    </row>
    <row r="10" spans="1:7" ht="13.5" x14ac:dyDescent="0.25">
      <c r="A10" s="196">
        <v>4</v>
      </c>
      <c r="B10" s="297" t="s">
        <v>285</v>
      </c>
      <c r="C10" s="293" t="s">
        <v>289</v>
      </c>
      <c r="D10" s="294" t="s">
        <v>122</v>
      </c>
      <c r="E10" s="295">
        <v>3178</v>
      </c>
      <c r="F10" s="298"/>
      <c r="G10" s="296">
        <f t="shared" ref="G10:G12" si="1">E10*F10</f>
        <v>0</v>
      </c>
    </row>
    <row r="11" spans="1:7" ht="13.5" x14ac:dyDescent="0.25">
      <c r="A11" s="196">
        <v>5</v>
      </c>
      <c r="B11" s="297" t="s">
        <v>285</v>
      </c>
      <c r="C11" s="293" t="s">
        <v>290</v>
      </c>
      <c r="D11" s="294" t="s">
        <v>126</v>
      </c>
      <c r="E11" s="295">
        <v>104</v>
      </c>
      <c r="F11" s="298"/>
      <c r="G11" s="296">
        <f t="shared" si="1"/>
        <v>0</v>
      </c>
    </row>
    <row r="12" spans="1:7" ht="13.5" x14ac:dyDescent="0.25">
      <c r="A12" s="196">
        <v>6</v>
      </c>
      <c r="B12" s="297" t="s">
        <v>285</v>
      </c>
      <c r="C12" s="293" t="s">
        <v>291</v>
      </c>
      <c r="D12" s="294" t="s">
        <v>126</v>
      </c>
      <c r="E12" s="295">
        <v>104</v>
      </c>
      <c r="F12" s="298"/>
      <c r="G12" s="296">
        <f t="shared" si="1"/>
        <v>0</v>
      </c>
    </row>
    <row r="13" spans="1:7" ht="13.5" x14ac:dyDescent="0.25">
      <c r="A13" s="196"/>
      <c r="B13" s="288"/>
      <c r="C13" s="289"/>
      <c r="D13" s="289"/>
      <c r="E13" s="295"/>
      <c r="F13" s="299"/>
      <c r="G13" s="292"/>
    </row>
    <row r="14" spans="1:7" ht="13.5" x14ac:dyDescent="0.25">
      <c r="A14" s="196">
        <v>7</v>
      </c>
      <c r="B14" s="297" t="s">
        <v>285</v>
      </c>
      <c r="C14" s="293" t="s">
        <v>292</v>
      </c>
      <c r="D14" s="294" t="s">
        <v>122</v>
      </c>
      <c r="E14" s="295">
        <v>18471</v>
      </c>
      <c r="F14" s="298"/>
      <c r="G14" s="296">
        <f t="shared" ref="G14:G16" si="2">E14*F14</f>
        <v>0</v>
      </c>
    </row>
    <row r="15" spans="1:7" ht="13.5" x14ac:dyDescent="0.25">
      <c r="A15" s="196">
        <v>8</v>
      </c>
      <c r="B15" s="297" t="s">
        <v>285</v>
      </c>
      <c r="C15" s="293" t="s">
        <v>293</v>
      </c>
      <c r="D15" s="294" t="s">
        <v>126</v>
      </c>
      <c r="E15" s="295">
        <v>296</v>
      </c>
      <c r="F15" s="298"/>
      <c r="G15" s="296">
        <f t="shared" si="2"/>
        <v>0</v>
      </c>
    </row>
    <row r="16" spans="1:7" ht="13.5" x14ac:dyDescent="0.25">
      <c r="A16" s="196">
        <v>9</v>
      </c>
      <c r="B16" s="297" t="s">
        <v>285</v>
      </c>
      <c r="C16" s="293" t="s">
        <v>294</v>
      </c>
      <c r="D16" s="294" t="s">
        <v>126</v>
      </c>
      <c r="E16" s="295">
        <v>296</v>
      </c>
      <c r="F16" s="298"/>
      <c r="G16" s="296">
        <f t="shared" si="2"/>
        <v>0</v>
      </c>
    </row>
    <row r="17" spans="1:7" ht="13.5" x14ac:dyDescent="0.25">
      <c r="A17" s="196"/>
      <c r="B17" s="288"/>
      <c r="C17" s="300"/>
      <c r="D17" s="289"/>
      <c r="E17" s="295"/>
      <c r="F17" s="291"/>
      <c r="G17" s="301"/>
    </row>
    <row r="18" spans="1:7" ht="13.5" x14ac:dyDescent="0.25">
      <c r="A18" s="196">
        <v>10</v>
      </c>
      <c r="B18" s="297" t="s">
        <v>285</v>
      </c>
      <c r="C18" s="293" t="s">
        <v>295</v>
      </c>
      <c r="D18" s="294" t="s">
        <v>122</v>
      </c>
      <c r="E18" s="295">
        <v>494</v>
      </c>
      <c r="F18" s="298"/>
      <c r="G18" s="296">
        <f t="shared" ref="G18:G20" si="3">E18*F18</f>
        <v>0</v>
      </c>
    </row>
    <row r="19" spans="1:7" ht="13.5" x14ac:dyDescent="0.25">
      <c r="A19" s="196">
        <v>11</v>
      </c>
      <c r="B19" s="297" t="s">
        <v>285</v>
      </c>
      <c r="C19" s="293" t="s">
        <v>296</v>
      </c>
      <c r="D19" s="294" t="s">
        <v>126</v>
      </c>
      <c r="E19" s="295">
        <v>16</v>
      </c>
      <c r="F19" s="298"/>
      <c r="G19" s="296">
        <f t="shared" si="3"/>
        <v>0</v>
      </c>
    </row>
    <row r="20" spans="1:7" ht="13.5" x14ac:dyDescent="0.25">
      <c r="A20" s="196">
        <v>12</v>
      </c>
      <c r="B20" s="297" t="s">
        <v>285</v>
      </c>
      <c r="C20" s="293" t="s">
        <v>297</v>
      </c>
      <c r="D20" s="294" t="s">
        <v>126</v>
      </c>
      <c r="E20" s="295">
        <v>16</v>
      </c>
      <c r="F20" s="298"/>
      <c r="G20" s="296">
        <f t="shared" si="3"/>
        <v>0</v>
      </c>
    </row>
    <row r="21" spans="1:7" ht="13.5" x14ac:dyDescent="0.25">
      <c r="A21" s="196"/>
      <c r="B21" s="288"/>
      <c r="C21" s="289"/>
      <c r="D21" s="289"/>
      <c r="E21" s="295"/>
      <c r="F21" s="291"/>
      <c r="G21" s="292"/>
    </row>
    <row r="22" spans="1:7" ht="13.5" x14ac:dyDescent="0.25">
      <c r="A22" s="196">
        <v>13</v>
      </c>
      <c r="B22" s="297" t="s">
        <v>285</v>
      </c>
      <c r="C22" s="300" t="s">
        <v>298</v>
      </c>
      <c r="D22" s="294" t="s">
        <v>122</v>
      </c>
      <c r="E22" s="295">
        <v>3231</v>
      </c>
      <c r="F22" s="302"/>
      <c r="G22" s="296">
        <f t="shared" ref="G22:G28" si="4">E22*F22</f>
        <v>0</v>
      </c>
    </row>
    <row r="23" spans="1:7" ht="13.5" x14ac:dyDescent="0.25">
      <c r="A23" s="196">
        <v>14</v>
      </c>
      <c r="B23" s="297" t="s">
        <v>285</v>
      </c>
      <c r="C23" s="293" t="s">
        <v>299</v>
      </c>
      <c r="D23" s="294" t="s">
        <v>126</v>
      </c>
      <c r="E23" s="295">
        <v>92</v>
      </c>
      <c r="F23" s="302"/>
      <c r="G23" s="296">
        <f t="shared" si="4"/>
        <v>0</v>
      </c>
    </row>
    <row r="24" spans="1:7" ht="13.5" x14ac:dyDescent="0.25">
      <c r="A24" s="196">
        <v>15</v>
      </c>
      <c r="B24" s="297" t="s">
        <v>285</v>
      </c>
      <c r="C24" s="293" t="s">
        <v>300</v>
      </c>
      <c r="D24" s="294" t="s">
        <v>126</v>
      </c>
      <c r="E24" s="295">
        <v>92</v>
      </c>
      <c r="F24" s="302"/>
      <c r="G24" s="296">
        <f t="shared" si="4"/>
        <v>0</v>
      </c>
    </row>
    <row r="25" spans="1:7" ht="13.5" x14ac:dyDescent="0.25">
      <c r="A25" s="196"/>
      <c r="B25" s="288"/>
      <c r="C25" s="289"/>
      <c r="D25" s="289"/>
      <c r="E25" s="295"/>
      <c r="F25" s="291"/>
      <c r="G25" s="292"/>
    </row>
    <row r="26" spans="1:7" ht="13.5" x14ac:dyDescent="0.25">
      <c r="A26" s="196">
        <v>16</v>
      </c>
      <c r="B26" s="297" t="s">
        <v>285</v>
      </c>
      <c r="C26" s="293" t="s">
        <v>301</v>
      </c>
      <c r="D26" s="294" t="s">
        <v>122</v>
      </c>
      <c r="E26" s="295">
        <v>11720</v>
      </c>
      <c r="F26" s="302"/>
      <c r="G26" s="296">
        <f t="shared" si="4"/>
        <v>0</v>
      </c>
    </row>
    <row r="27" spans="1:7" ht="13.5" x14ac:dyDescent="0.25">
      <c r="A27" s="196">
        <v>17</v>
      </c>
      <c r="B27" s="297" t="s">
        <v>285</v>
      </c>
      <c r="C27" s="293" t="s">
        <v>302</v>
      </c>
      <c r="D27" s="294" t="s">
        <v>126</v>
      </c>
      <c r="E27" s="295">
        <v>104</v>
      </c>
      <c r="F27" s="302"/>
      <c r="G27" s="296">
        <f t="shared" si="4"/>
        <v>0</v>
      </c>
    </row>
    <row r="28" spans="1:7" ht="13.5" x14ac:dyDescent="0.25">
      <c r="A28" s="196">
        <v>18</v>
      </c>
      <c r="B28" s="297" t="s">
        <v>285</v>
      </c>
      <c r="C28" s="293" t="s">
        <v>303</v>
      </c>
      <c r="D28" s="294" t="s">
        <v>126</v>
      </c>
      <c r="E28" s="295">
        <v>104</v>
      </c>
      <c r="F28" s="302"/>
      <c r="G28" s="296">
        <f t="shared" si="4"/>
        <v>0</v>
      </c>
    </row>
    <row r="29" spans="1:7" ht="13.5" x14ac:dyDescent="0.25">
      <c r="A29" s="196"/>
      <c r="B29" s="288"/>
      <c r="C29" s="300"/>
      <c r="D29" s="289"/>
      <c r="E29" s="295"/>
      <c r="F29" s="291"/>
      <c r="G29" s="301"/>
    </row>
    <row r="30" spans="1:7" ht="13.5" x14ac:dyDescent="0.25">
      <c r="A30" s="196">
        <v>19</v>
      </c>
      <c r="B30" s="297" t="s">
        <v>285</v>
      </c>
      <c r="C30" s="300" t="s">
        <v>304</v>
      </c>
      <c r="D30" s="294" t="s">
        <v>122</v>
      </c>
      <c r="E30" s="295">
        <v>802</v>
      </c>
      <c r="F30" s="302"/>
      <c r="G30" s="296">
        <f t="shared" ref="G30:G32" si="5">E30*F30</f>
        <v>0</v>
      </c>
    </row>
    <row r="31" spans="1:7" ht="13.5" x14ac:dyDescent="0.25">
      <c r="A31" s="196">
        <v>20</v>
      </c>
      <c r="B31" s="297" t="s">
        <v>285</v>
      </c>
      <c r="C31" s="293" t="s">
        <v>305</v>
      </c>
      <c r="D31" s="294" t="s">
        <v>126</v>
      </c>
      <c r="E31" s="295">
        <v>46</v>
      </c>
      <c r="F31" s="302"/>
      <c r="G31" s="296">
        <f t="shared" si="5"/>
        <v>0</v>
      </c>
    </row>
    <row r="32" spans="1:7" ht="13.5" x14ac:dyDescent="0.25">
      <c r="A32" s="196">
        <v>21</v>
      </c>
      <c r="B32" s="297" t="s">
        <v>285</v>
      </c>
      <c r="C32" s="293" t="s">
        <v>306</v>
      </c>
      <c r="D32" s="294" t="s">
        <v>126</v>
      </c>
      <c r="E32" s="295">
        <v>46</v>
      </c>
      <c r="F32" s="302"/>
      <c r="G32" s="296">
        <f t="shared" si="5"/>
        <v>0</v>
      </c>
    </row>
    <row r="33" spans="1:7" ht="13.5" x14ac:dyDescent="0.25">
      <c r="A33" s="196"/>
      <c r="B33" s="288"/>
      <c r="C33" s="300"/>
      <c r="D33" s="289"/>
      <c r="E33" s="295"/>
      <c r="F33" s="291"/>
      <c r="G33" s="301"/>
    </row>
    <row r="34" spans="1:7" ht="13.5" x14ac:dyDescent="0.25">
      <c r="A34" s="196">
        <v>22</v>
      </c>
      <c r="B34" s="297" t="s">
        <v>285</v>
      </c>
      <c r="C34" s="293" t="s">
        <v>307</v>
      </c>
      <c r="D34" s="294" t="s">
        <v>122</v>
      </c>
      <c r="E34" s="295">
        <v>3469</v>
      </c>
      <c r="F34" s="302"/>
      <c r="G34" s="296">
        <f t="shared" ref="G34:G36" si="6">E34*F34</f>
        <v>0</v>
      </c>
    </row>
    <row r="35" spans="1:7" ht="13.5" x14ac:dyDescent="0.25">
      <c r="A35" s="196">
        <v>23</v>
      </c>
      <c r="B35" s="297" t="s">
        <v>285</v>
      </c>
      <c r="C35" s="293" t="s">
        <v>308</v>
      </c>
      <c r="D35" s="294" t="s">
        <v>126</v>
      </c>
      <c r="E35" s="295">
        <v>128</v>
      </c>
      <c r="F35" s="302"/>
      <c r="G35" s="296">
        <f t="shared" si="6"/>
        <v>0</v>
      </c>
    </row>
    <row r="36" spans="1:7" ht="13.5" x14ac:dyDescent="0.25">
      <c r="A36" s="196">
        <v>24</v>
      </c>
      <c r="B36" s="297" t="s">
        <v>285</v>
      </c>
      <c r="C36" s="293" t="s">
        <v>309</v>
      </c>
      <c r="D36" s="294" t="s">
        <v>126</v>
      </c>
      <c r="E36" s="295">
        <v>128</v>
      </c>
      <c r="F36" s="302"/>
      <c r="G36" s="296">
        <f t="shared" si="6"/>
        <v>0</v>
      </c>
    </row>
    <row r="37" spans="1:7" ht="13.5" x14ac:dyDescent="0.25">
      <c r="A37" s="196"/>
      <c r="B37" s="288"/>
      <c r="C37" s="289"/>
      <c r="D37" s="289"/>
      <c r="E37" s="295"/>
      <c r="F37" s="291"/>
      <c r="G37" s="292"/>
    </row>
    <row r="38" spans="1:7" ht="13.5" x14ac:dyDescent="0.25">
      <c r="A38" s="196">
        <v>25</v>
      </c>
      <c r="B38" s="297" t="s">
        <v>285</v>
      </c>
      <c r="C38" s="293" t="s">
        <v>310</v>
      </c>
      <c r="D38" s="294" t="s">
        <v>122</v>
      </c>
      <c r="E38" s="295">
        <v>9928</v>
      </c>
      <c r="F38" s="302"/>
      <c r="G38" s="296">
        <f t="shared" ref="G38:G40" si="7">E38*F38</f>
        <v>0</v>
      </c>
    </row>
    <row r="39" spans="1:7" ht="13.5" x14ac:dyDescent="0.25">
      <c r="A39" s="196">
        <v>26</v>
      </c>
      <c r="B39" s="297" t="s">
        <v>285</v>
      </c>
      <c r="C39" s="293" t="s">
        <v>311</v>
      </c>
      <c r="D39" s="294" t="s">
        <v>126</v>
      </c>
      <c r="E39" s="295">
        <v>338</v>
      </c>
      <c r="F39" s="302"/>
      <c r="G39" s="296">
        <f t="shared" si="7"/>
        <v>0</v>
      </c>
    </row>
    <row r="40" spans="1:7" ht="13.5" x14ac:dyDescent="0.25">
      <c r="A40" s="196">
        <v>27</v>
      </c>
      <c r="B40" s="297" t="s">
        <v>285</v>
      </c>
      <c r="C40" s="293" t="s">
        <v>312</v>
      </c>
      <c r="D40" s="294" t="s">
        <v>126</v>
      </c>
      <c r="E40" s="295">
        <v>338</v>
      </c>
      <c r="F40" s="302"/>
      <c r="G40" s="296">
        <f t="shared" si="7"/>
        <v>0</v>
      </c>
    </row>
    <row r="41" spans="1:7" ht="13.5" x14ac:dyDescent="0.25">
      <c r="A41" s="196"/>
      <c r="B41" s="288"/>
      <c r="C41" s="289"/>
      <c r="D41" s="289"/>
      <c r="E41" s="295"/>
      <c r="F41" s="291"/>
      <c r="G41" s="292"/>
    </row>
    <row r="42" spans="1:7" ht="13.5" x14ac:dyDescent="0.25">
      <c r="A42" s="196">
        <v>28</v>
      </c>
      <c r="B42" s="297" t="s">
        <v>285</v>
      </c>
      <c r="C42" s="293" t="s">
        <v>313</v>
      </c>
      <c r="D42" s="294" t="s">
        <v>122</v>
      </c>
      <c r="E42" s="295">
        <v>2501</v>
      </c>
      <c r="F42" s="302"/>
      <c r="G42" s="296">
        <f t="shared" ref="G42:G44" si="8">E42*F42</f>
        <v>0</v>
      </c>
    </row>
    <row r="43" spans="1:7" ht="13.5" x14ac:dyDescent="0.25">
      <c r="A43" s="196">
        <v>29</v>
      </c>
      <c r="B43" s="297" t="s">
        <v>285</v>
      </c>
      <c r="C43" s="293" t="s">
        <v>314</v>
      </c>
      <c r="D43" s="294" t="s">
        <v>126</v>
      </c>
      <c r="E43" s="295">
        <v>24</v>
      </c>
      <c r="F43" s="302"/>
      <c r="G43" s="296">
        <f t="shared" si="8"/>
        <v>0</v>
      </c>
    </row>
    <row r="44" spans="1:7" ht="13.5" x14ac:dyDescent="0.25">
      <c r="A44" s="196">
        <v>30</v>
      </c>
      <c r="B44" s="297" t="s">
        <v>285</v>
      </c>
      <c r="C44" s="293" t="s">
        <v>315</v>
      </c>
      <c r="D44" s="294" t="s">
        <v>126</v>
      </c>
      <c r="E44" s="295">
        <v>24</v>
      </c>
      <c r="F44" s="302"/>
      <c r="G44" s="296">
        <f t="shared" si="8"/>
        <v>0</v>
      </c>
    </row>
    <row r="45" spans="1:7" ht="13.5" x14ac:dyDescent="0.25">
      <c r="A45" s="196"/>
      <c r="B45" s="288"/>
      <c r="C45" s="300"/>
      <c r="D45" s="289"/>
      <c r="E45" s="295"/>
      <c r="F45" s="291"/>
      <c r="G45" s="301"/>
    </row>
    <row r="46" spans="1:7" ht="13.5" x14ac:dyDescent="0.25">
      <c r="A46" s="196">
        <v>31</v>
      </c>
      <c r="B46" s="297" t="s">
        <v>285</v>
      </c>
      <c r="C46" s="293" t="s">
        <v>316</v>
      </c>
      <c r="D46" s="294" t="s">
        <v>122</v>
      </c>
      <c r="E46" s="295">
        <v>0</v>
      </c>
      <c r="F46" s="291"/>
      <c r="G46" s="303" t="s">
        <v>317</v>
      </c>
    </row>
    <row r="47" spans="1:7" ht="13.5" x14ac:dyDescent="0.25">
      <c r="A47" s="196">
        <v>32</v>
      </c>
      <c r="B47" s="297" t="s">
        <v>285</v>
      </c>
      <c r="C47" s="293" t="s">
        <v>318</v>
      </c>
      <c r="D47" s="294" t="s">
        <v>126</v>
      </c>
      <c r="E47" s="295">
        <v>0</v>
      </c>
      <c r="F47" s="291"/>
      <c r="G47" s="303" t="s">
        <v>317</v>
      </c>
    </row>
    <row r="48" spans="1:7" ht="13.5" x14ac:dyDescent="0.25">
      <c r="A48" s="196">
        <v>33</v>
      </c>
      <c r="B48" s="297" t="s">
        <v>285</v>
      </c>
      <c r="C48" s="293" t="s">
        <v>319</v>
      </c>
      <c r="D48" s="294" t="s">
        <v>126</v>
      </c>
      <c r="E48" s="295">
        <v>0</v>
      </c>
      <c r="F48" s="291"/>
      <c r="G48" s="303" t="s">
        <v>317</v>
      </c>
    </row>
    <row r="49" spans="1:7" ht="13.5" x14ac:dyDescent="0.25">
      <c r="A49" s="196"/>
      <c r="B49" s="288"/>
      <c r="C49" s="300"/>
      <c r="D49" s="289"/>
      <c r="E49" s="295"/>
      <c r="F49" s="291"/>
      <c r="G49" s="301"/>
    </row>
    <row r="50" spans="1:7" ht="13.5" x14ac:dyDescent="0.25">
      <c r="A50" s="196">
        <v>34</v>
      </c>
      <c r="B50" s="297" t="s">
        <v>285</v>
      </c>
      <c r="C50" s="293" t="s">
        <v>320</v>
      </c>
      <c r="D50" s="294" t="s">
        <v>122</v>
      </c>
      <c r="E50" s="295">
        <v>296</v>
      </c>
      <c r="F50" s="291"/>
      <c r="G50" s="296">
        <f t="shared" ref="G50:G52" si="9">E50*F50</f>
        <v>0</v>
      </c>
    </row>
    <row r="51" spans="1:7" ht="13.5" x14ac:dyDescent="0.25">
      <c r="A51" s="196">
        <v>35</v>
      </c>
      <c r="B51" s="297" t="s">
        <v>285</v>
      </c>
      <c r="C51" s="293" t="s">
        <v>321</v>
      </c>
      <c r="D51" s="294" t="s">
        <v>126</v>
      </c>
      <c r="E51" s="295">
        <v>12</v>
      </c>
      <c r="F51" s="291"/>
      <c r="G51" s="296">
        <f t="shared" si="9"/>
        <v>0</v>
      </c>
    </row>
    <row r="52" spans="1:7" ht="13.5" x14ac:dyDescent="0.25">
      <c r="A52" s="196">
        <v>36</v>
      </c>
      <c r="B52" s="297" t="s">
        <v>285</v>
      </c>
      <c r="C52" s="293" t="s">
        <v>322</v>
      </c>
      <c r="D52" s="294" t="s">
        <v>126</v>
      </c>
      <c r="E52" s="295">
        <v>12</v>
      </c>
      <c r="F52" s="291"/>
      <c r="G52" s="296">
        <f t="shared" si="9"/>
        <v>0</v>
      </c>
    </row>
    <row r="53" spans="1:7" ht="13.5" x14ac:dyDescent="0.25">
      <c r="A53" s="196"/>
      <c r="B53" s="288"/>
      <c r="C53" s="300"/>
      <c r="D53" s="289"/>
      <c r="E53" s="295"/>
      <c r="F53" s="291"/>
      <c r="G53" s="301"/>
    </row>
    <row r="54" spans="1:7" ht="13.5" x14ac:dyDescent="0.25">
      <c r="A54" s="196">
        <v>37</v>
      </c>
      <c r="B54" s="297" t="s">
        <v>285</v>
      </c>
      <c r="C54" s="293" t="s">
        <v>323</v>
      </c>
      <c r="D54" s="294" t="s">
        <v>122</v>
      </c>
      <c r="E54" s="295">
        <v>0</v>
      </c>
      <c r="F54" s="291"/>
      <c r="G54" s="303" t="s">
        <v>317</v>
      </c>
    </row>
    <row r="55" spans="1:7" ht="13.5" x14ac:dyDescent="0.25">
      <c r="A55" s="196">
        <v>38</v>
      </c>
      <c r="B55" s="297" t="s">
        <v>285</v>
      </c>
      <c r="C55" s="293" t="s">
        <v>324</v>
      </c>
      <c r="D55" s="294" t="s">
        <v>126</v>
      </c>
      <c r="E55" s="295">
        <v>0</v>
      </c>
      <c r="F55" s="291"/>
      <c r="G55" s="303" t="s">
        <v>317</v>
      </c>
    </row>
    <row r="56" spans="1:7" ht="13.5" x14ac:dyDescent="0.25">
      <c r="A56" s="196">
        <v>39</v>
      </c>
      <c r="B56" s="297" t="s">
        <v>285</v>
      </c>
      <c r="C56" s="293" t="s">
        <v>325</v>
      </c>
      <c r="D56" s="294" t="s">
        <v>126</v>
      </c>
      <c r="E56" s="295">
        <v>0</v>
      </c>
      <c r="F56" s="291"/>
      <c r="G56" s="303" t="s">
        <v>317</v>
      </c>
    </row>
    <row r="57" spans="1:7" ht="13.5" x14ac:dyDescent="0.25">
      <c r="A57" s="196"/>
      <c r="B57" s="288"/>
      <c r="C57" s="300"/>
      <c r="D57" s="289"/>
      <c r="E57" s="295"/>
      <c r="F57" s="291"/>
      <c r="G57" s="301"/>
    </row>
    <row r="58" spans="1:7" ht="13.5" x14ac:dyDescent="0.25">
      <c r="A58" s="196">
        <v>40</v>
      </c>
      <c r="B58" s="297" t="s">
        <v>285</v>
      </c>
      <c r="C58" s="293" t="s">
        <v>326</v>
      </c>
      <c r="D58" s="294" t="s">
        <v>122</v>
      </c>
      <c r="E58" s="295">
        <v>0</v>
      </c>
      <c r="F58" s="291"/>
      <c r="G58" s="303" t="s">
        <v>317</v>
      </c>
    </row>
    <row r="59" spans="1:7" ht="13.5" x14ac:dyDescent="0.25">
      <c r="A59" s="196">
        <v>41</v>
      </c>
      <c r="B59" s="297" t="s">
        <v>285</v>
      </c>
      <c r="C59" s="293" t="s">
        <v>327</v>
      </c>
      <c r="D59" s="294" t="s">
        <v>126</v>
      </c>
      <c r="E59" s="295">
        <v>0</v>
      </c>
      <c r="F59" s="291"/>
      <c r="G59" s="303" t="s">
        <v>317</v>
      </c>
    </row>
    <row r="60" spans="1:7" ht="13.5" x14ac:dyDescent="0.25">
      <c r="A60" s="196">
        <v>42</v>
      </c>
      <c r="B60" s="297" t="s">
        <v>285</v>
      </c>
      <c r="C60" s="293" t="s">
        <v>328</v>
      </c>
      <c r="D60" s="294" t="s">
        <v>126</v>
      </c>
      <c r="E60" s="295">
        <v>0</v>
      </c>
      <c r="F60" s="291"/>
      <c r="G60" s="303" t="s">
        <v>317</v>
      </c>
    </row>
    <row r="61" spans="1:7" ht="13.5" x14ac:dyDescent="0.25">
      <c r="A61" s="196"/>
      <c r="B61" s="288"/>
      <c r="C61" s="300"/>
      <c r="D61" s="289"/>
      <c r="E61" s="295"/>
      <c r="F61" s="291"/>
      <c r="G61" s="301"/>
    </row>
    <row r="62" spans="1:7" ht="13.5" x14ac:dyDescent="0.25">
      <c r="A62" s="196">
        <v>43</v>
      </c>
      <c r="B62" s="297" t="s">
        <v>285</v>
      </c>
      <c r="C62" s="293" t="s">
        <v>329</v>
      </c>
      <c r="D62" s="294" t="s">
        <v>122</v>
      </c>
      <c r="E62" s="295">
        <v>9467</v>
      </c>
      <c r="F62" s="302"/>
      <c r="G62" s="296">
        <f t="shared" ref="G62:G64" si="10">E62*F62</f>
        <v>0</v>
      </c>
    </row>
    <row r="63" spans="1:7" ht="13.5" x14ac:dyDescent="0.25">
      <c r="A63" s="196">
        <v>44</v>
      </c>
      <c r="B63" s="297" t="s">
        <v>285</v>
      </c>
      <c r="C63" s="293" t="s">
        <v>330</v>
      </c>
      <c r="D63" s="294" t="s">
        <v>126</v>
      </c>
      <c r="E63" s="295">
        <v>94</v>
      </c>
      <c r="F63" s="302"/>
      <c r="G63" s="296">
        <f t="shared" si="10"/>
        <v>0</v>
      </c>
    </row>
    <row r="64" spans="1:7" ht="13.5" x14ac:dyDescent="0.25">
      <c r="A64" s="196">
        <v>45</v>
      </c>
      <c r="B64" s="297" t="s">
        <v>285</v>
      </c>
      <c r="C64" s="293" t="s">
        <v>331</v>
      </c>
      <c r="D64" s="294" t="s">
        <v>126</v>
      </c>
      <c r="E64" s="295">
        <v>94</v>
      </c>
      <c r="F64" s="302"/>
      <c r="G64" s="296">
        <f t="shared" si="10"/>
        <v>0</v>
      </c>
    </row>
    <row r="65" spans="1:7" ht="13.5" x14ac:dyDescent="0.25">
      <c r="A65" s="196"/>
      <c r="B65" s="288"/>
      <c r="C65" s="300"/>
      <c r="D65" s="289"/>
      <c r="E65" s="295"/>
      <c r="F65" s="291"/>
      <c r="G65" s="301"/>
    </row>
    <row r="66" spans="1:7" ht="13.5" x14ac:dyDescent="0.25">
      <c r="A66" s="196">
        <v>46</v>
      </c>
      <c r="B66" s="297" t="s">
        <v>285</v>
      </c>
      <c r="C66" s="293" t="s">
        <v>332</v>
      </c>
      <c r="D66" s="294" t="s">
        <v>122</v>
      </c>
      <c r="E66" s="295">
        <v>392</v>
      </c>
      <c r="F66" s="302"/>
      <c r="G66" s="296">
        <f t="shared" ref="G66:G72" si="11">E66*F66</f>
        <v>0</v>
      </c>
    </row>
    <row r="67" spans="1:7" ht="13.5" x14ac:dyDescent="0.25">
      <c r="A67" s="196">
        <v>47</v>
      </c>
      <c r="B67" s="297" t="s">
        <v>285</v>
      </c>
      <c r="C67" s="293" t="s">
        <v>333</v>
      </c>
      <c r="D67" s="294" t="s">
        <v>126</v>
      </c>
      <c r="E67" s="295">
        <v>28</v>
      </c>
      <c r="F67" s="302"/>
      <c r="G67" s="296">
        <f t="shared" si="11"/>
        <v>0</v>
      </c>
    </row>
    <row r="68" spans="1:7" ht="13.5" x14ac:dyDescent="0.25">
      <c r="A68" s="196">
        <v>48</v>
      </c>
      <c r="B68" s="297" t="s">
        <v>285</v>
      </c>
      <c r="C68" s="293" t="s">
        <v>334</v>
      </c>
      <c r="D68" s="294" t="s">
        <v>126</v>
      </c>
      <c r="E68" s="295">
        <v>28</v>
      </c>
      <c r="F68" s="302"/>
      <c r="G68" s="296">
        <f t="shared" si="11"/>
        <v>0</v>
      </c>
    </row>
    <row r="69" spans="1:7" ht="13.5" x14ac:dyDescent="0.25">
      <c r="A69" s="196"/>
      <c r="B69" s="288"/>
      <c r="C69" s="300"/>
      <c r="D69" s="289"/>
      <c r="E69" s="295"/>
      <c r="F69" s="291"/>
      <c r="G69" s="301"/>
    </row>
    <row r="70" spans="1:7" ht="13.5" x14ac:dyDescent="0.25">
      <c r="A70" s="196">
        <v>49</v>
      </c>
      <c r="B70" s="297" t="s">
        <v>285</v>
      </c>
      <c r="C70" s="293" t="s">
        <v>335</v>
      </c>
      <c r="D70" s="294" t="s">
        <v>122</v>
      </c>
      <c r="E70" s="295">
        <v>264</v>
      </c>
      <c r="F70" s="291"/>
      <c r="G70" s="296">
        <f>E70*F70</f>
        <v>0</v>
      </c>
    </row>
    <row r="71" spans="1:7" ht="13.5" x14ac:dyDescent="0.25">
      <c r="A71" s="196">
        <v>50</v>
      </c>
      <c r="B71" s="297" t="s">
        <v>285</v>
      </c>
      <c r="C71" s="293" t="s">
        <v>336</v>
      </c>
      <c r="D71" s="294" t="s">
        <v>126</v>
      </c>
      <c r="E71" s="295">
        <v>12</v>
      </c>
      <c r="F71" s="291"/>
      <c r="G71" s="296">
        <f t="shared" si="11"/>
        <v>0</v>
      </c>
    </row>
    <row r="72" spans="1:7" ht="13.5" x14ac:dyDescent="0.25">
      <c r="A72" s="196">
        <v>51</v>
      </c>
      <c r="B72" s="297" t="s">
        <v>285</v>
      </c>
      <c r="C72" s="293" t="s">
        <v>337</v>
      </c>
      <c r="D72" s="294" t="s">
        <v>126</v>
      </c>
      <c r="E72" s="295">
        <v>12</v>
      </c>
      <c r="F72" s="291"/>
      <c r="G72" s="296">
        <f t="shared" si="11"/>
        <v>0</v>
      </c>
    </row>
    <row r="73" spans="1:7" ht="13.5" x14ac:dyDescent="0.25">
      <c r="A73" s="196"/>
      <c r="B73" s="288"/>
      <c r="C73" s="300"/>
      <c r="D73" s="289"/>
      <c r="E73" s="295"/>
      <c r="F73" s="291"/>
      <c r="G73" s="301"/>
    </row>
    <row r="74" spans="1:7" ht="13.5" x14ac:dyDescent="0.25">
      <c r="A74" s="196">
        <v>52</v>
      </c>
      <c r="B74" s="297" t="s">
        <v>285</v>
      </c>
      <c r="C74" s="293" t="s">
        <v>338</v>
      </c>
      <c r="D74" s="294" t="s">
        <v>122</v>
      </c>
      <c r="E74" s="295">
        <v>0</v>
      </c>
      <c r="F74" s="302"/>
      <c r="G74" s="303" t="s">
        <v>317</v>
      </c>
    </row>
    <row r="75" spans="1:7" ht="13.5" x14ac:dyDescent="0.25">
      <c r="A75" s="196">
        <v>53</v>
      </c>
      <c r="B75" s="297" t="s">
        <v>285</v>
      </c>
      <c r="C75" s="293" t="s">
        <v>339</v>
      </c>
      <c r="D75" s="294" t="s">
        <v>126</v>
      </c>
      <c r="E75" s="295">
        <v>0</v>
      </c>
      <c r="F75" s="302"/>
      <c r="G75" s="303" t="s">
        <v>317</v>
      </c>
    </row>
    <row r="76" spans="1:7" ht="13.5" x14ac:dyDescent="0.25">
      <c r="A76" s="196">
        <v>54</v>
      </c>
      <c r="B76" s="297" t="s">
        <v>285</v>
      </c>
      <c r="C76" s="293" t="s">
        <v>340</v>
      </c>
      <c r="D76" s="294" t="s">
        <v>126</v>
      </c>
      <c r="E76" s="295">
        <v>0</v>
      </c>
      <c r="F76" s="302"/>
      <c r="G76" s="303" t="s">
        <v>317</v>
      </c>
    </row>
    <row r="77" spans="1:7" ht="13.5" x14ac:dyDescent="0.25">
      <c r="A77" s="196"/>
      <c r="B77" s="288"/>
      <c r="C77" s="300"/>
      <c r="D77" s="289"/>
      <c r="E77" s="295"/>
      <c r="F77" s="291"/>
      <c r="G77" s="301"/>
    </row>
    <row r="78" spans="1:7" ht="13.5" x14ac:dyDescent="0.25">
      <c r="A78" s="196">
        <v>55</v>
      </c>
      <c r="B78" s="297" t="s">
        <v>285</v>
      </c>
      <c r="C78" s="293" t="s">
        <v>341</v>
      </c>
      <c r="D78" s="294" t="s">
        <v>122</v>
      </c>
      <c r="E78" s="295">
        <v>0</v>
      </c>
      <c r="F78" s="302"/>
      <c r="G78" s="303" t="s">
        <v>317</v>
      </c>
    </row>
    <row r="79" spans="1:7" ht="13.5" x14ac:dyDescent="0.25">
      <c r="A79" s="196">
        <v>56</v>
      </c>
      <c r="B79" s="297" t="s">
        <v>285</v>
      </c>
      <c r="C79" s="293" t="s">
        <v>342</v>
      </c>
      <c r="D79" s="294" t="s">
        <v>126</v>
      </c>
      <c r="E79" s="295">
        <v>0</v>
      </c>
      <c r="F79" s="302"/>
      <c r="G79" s="303" t="s">
        <v>317</v>
      </c>
    </row>
    <row r="80" spans="1:7" ht="13.5" x14ac:dyDescent="0.25">
      <c r="A80" s="196">
        <v>57</v>
      </c>
      <c r="B80" s="297" t="s">
        <v>285</v>
      </c>
      <c r="C80" s="293" t="s">
        <v>343</v>
      </c>
      <c r="D80" s="294" t="s">
        <v>126</v>
      </c>
      <c r="E80" s="295">
        <v>0</v>
      </c>
      <c r="F80" s="302"/>
      <c r="G80" s="303" t="s">
        <v>317</v>
      </c>
    </row>
    <row r="81" spans="1:7" ht="14.25" thickBot="1" x14ac:dyDescent="0.3">
      <c r="A81" s="214"/>
      <c r="B81" s="288"/>
      <c r="C81" s="300"/>
      <c r="D81" s="289"/>
      <c r="E81" s="295"/>
      <c r="F81" s="291"/>
      <c r="G81" s="301"/>
    </row>
    <row r="82" spans="1:7" ht="14.25" thickBot="1" x14ac:dyDescent="0.3">
      <c r="A82" s="304"/>
      <c r="B82" s="304"/>
      <c r="C82" s="305" t="s">
        <v>344</v>
      </c>
      <c r="D82" s="306"/>
      <c r="E82" s="307"/>
      <c r="F82" s="308"/>
      <c r="G82" s="309"/>
    </row>
    <row r="83" spans="1:7" ht="13.5" x14ac:dyDescent="0.25">
      <c r="A83" s="214"/>
      <c r="B83" s="288"/>
      <c r="C83" s="289"/>
      <c r="D83" s="289"/>
      <c r="E83" s="310"/>
      <c r="F83" s="291"/>
      <c r="G83" s="311"/>
    </row>
    <row r="84" spans="1:7" ht="13.5" customHeight="1" x14ac:dyDescent="0.25">
      <c r="A84" s="196">
        <v>52</v>
      </c>
      <c r="B84" s="312" t="s">
        <v>344</v>
      </c>
      <c r="C84" s="293" t="s">
        <v>345</v>
      </c>
      <c r="D84" s="294" t="s">
        <v>346</v>
      </c>
      <c r="E84" s="295">
        <v>100</v>
      </c>
      <c r="F84" s="302"/>
      <c r="G84" s="296">
        <f t="shared" ref="G84:G86" si="12">E84*F84</f>
        <v>0</v>
      </c>
    </row>
    <row r="85" spans="1:7" ht="13.5" customHeight="1" x14ac:dyDescent="0.25">
      <c r="A85" s="196">
        <v>53</v>
      </c>
      <c r="B85" s="312" t="s">
        <v>344</v>
      </c>
      <c r="C85" s="293" t="s">
        <v>347</v>
      </c>
      <c r="D85" s="294" t="s">
        <v>348</v>
      </c>
      <c r="E85" s="295">
        <v>510</v>
      </c>
      <c r="F85" s="302"/>
      <c r="G85" s="296">
        <f t="shared" si="12"/>
        <v>0</v>
      </c>
    </row>
    <row r="86" spans="1:7" ht="13.5" x14ac:dyDescent="0.25">
      <c r="A86" s="196">
        <v>54</v>
      </c>
      <c r="B86" s="312" t="s">
        <v>344</v>
      </c>
      <c r="C86" s="293" t="s">
        <v>349</v>
      </c>
      <c r="D86" s="294" t="s">
        <v>126</v>
      </c>
      <c r="E86" s="295">
        <v>1540</v>
      </c>
      <c r="F86" s="302"/>
      <c r="G86" s="296">
        <f t="shared" si="12"/>
        <v>0</v>
      </c>
    </row>
    <row r="87" spans="1:7" ht="14.25" thickBot="1" x14ac:dyDescent="0.3">
      <c r="A87" s="313"/>
      <c r="B87" s="314"/>
      <c r="C87" s="315"/>
      <c r="D87" s="316"/>
      <c r="E87" s="295"/>
      <c r="F87" s="317"/>
      <c r="G87" s="311"/>
    </row>
    <row r="88" spans="1:7" ht="15.75" customHeight="1" thickBot="1" x14ac:dyDescent="0.25">
      <c r="A88" s="80"/>
      <c r="B88" s="268"/>
      <c r="C88" s="269" t="s">
        <v>350</v>
      </c>
      <c r="D88" s="270"/>
      <c r="E88" s="270"/>
      <c r="F88" s="270"/>
      <c r="G88" s="318">
        <f>SUM(G5:G87)</f>
        <v>0</v>
      </c>
    </row>
    <row r="89" spans="1:7" x14ac:dyDescent="0.2">
      <c r="A89" s="80"/>
      <c r="B89" s="80"/>
      <c r="C89" s="80"/>
      <c r="D89" s="80"/>
      <c r="E89" s="80"/>
      <c r="F89" s="80"/>
      <c r="G89" s="80"/>
    </row>
    <row r="90" spans="1:7" x14ac:dyDescent="0.2">
      <c r="A90" s="80"/>
      <c r="B90" s="80"/>
      <c r="C90" s="80"/>
      <c r="D90" s="80"/>
      <c r="E90" s="80"/>
      <c r="F90" s="80"/>
      <c r="G90" s="80"/>
    </row>
    <row r="91" spans="1:7" x14ac:dyDescent="0.2">
      <c r="A91" s="80"/>
      <c r="B91" s="80"/>
      <c r="C91" s="80"/>
      <c r="D91" s="80"/>
      <c r="E91" s="80"/>
      <c r="F91" s="80"/>
      <c r="G91" s="80"/>
    </row>
    <row r="92" spans="1:7" x14ac:dyDescent="0.2">
      <c r="G92" s="319"/>
    </row>
    <row r="1340" spans="1:6" x14ac:dyDescent="0.2">
      <c r="A1340" s="80"/>
      <c r="B1340" s="80"/>
      <c r="C1340" s="80"/>
      <c r="D1340" s="80"/>
      <c r="E1340" s="80"/>
      <c r="F1340" s="80"/>
    </row>
    <row r="1341" spans="1:6" x14ac:dyDescent="0.2">
      <c r="A1341" s="80"/>
      <c r="B1341" s="80"/>
      <c r="C1341" s="80"/>
      <c r="D1341" s="80"/>
      <c r="E1341" s="80"/>
      <c r="F1341" s="80"/>
    </row>
    <row r="1342" spans="1:6" x14ac:dyDescent="0.2">
      <c r="A1342" s="80"/>
      <c r="B1342" s="80"/>
      <c r="C1342" s="80"/>
      <c r="D1342" s="80"/>
      <c r="E1342" s="80"/>
      <c r="F1342" s="80"/>
    </row>
    <row r="1343" spans="1:6" x14ac:dyDescent="0.2">
      <c r="A1343" s="80"/>
      <c r="B1343" s="80"/>
      <c r="C1343" s="80"/>
      <c r="D1343" s="80"/>
      <c r="E1343" s="80"/>
      <c r="F1343" s="80"/>
    </row>
    <row r="1344" spans="1:6" x14ac:dyDescent="0.2">
      <c r="A1344" s="80"/>
      <c r="B1344" s="80"/>
      <c r="C1344" s="80"/>
      <c r="D1344" s="80"/>
      <c r="E1344" s="80"/>
      <c r="F1344" s="80"/>
    </row>
    <row r="1345" spans="1:6" x14ac:dyDescent="0.2">
      <c r="A1345" s="80"/>
      <c r="B1345" s="80"/>
      <c r="C1345" s="80"/>
      <c r="D1345" s="80"/>
      <c r="E1345" s="80"/>
      <c r="F1345" s="80"/>
    </row>
    <row r="1346" spans="1:6" x14ac:dyDescent="0.2">
      <c r="A1346" s="80"/>
      <c r="B1346" s="80"/>
      <c r="C1346" s="80"/>
      <c r="D1346" s="80"/>
      <c r="E1346" s="80"/>
      <c r="F1346" s="80"/>
    </row>
    <row r="1347" spans="1:6" x14ac:dyDescent="0.2">
      <c r="A1347" s="80"/>
      <c r="B1347" s="80"/>
      <c r="C1347" s="80"/>
      <c r="D1347" s="80"/>
      <c r="E1347" s="80"/>
      <c r="F1347" s="80"/>
    </row>
    <row r="1348" spans="1:6" ht="13.5" x14ac:dyDescent="0.25">
      <c r="A1348" s="274"/>
      <c r="B1348" s="274"/>
      <c r="C1348" s="80"/>
      <c r="D1348" s="80"/>
      <c r="E1348" s="80"/>
      <c r="F1348" s="80"/>
    </row>
    <row r="1349" spans="1:6" ht="13.5" x14ac:dyDescent="0.25">
      <c r="A1349" s="274"/>
      <c r="B1349" s="274"/>
      <c r="C1349" s="80"/>
      <c r="D1349" s="276"/>
      <c r="E1349" s="277"/>
      <c r="F1349" s="274"/>
    </row>
    <row r="1350" spans="1:6" ht="13.5" x14ac:dyDescent="0.25">
      <c r="A1350" s="274"/>
      <c r="B1350" s="274"/>
      <c r="C1350" s="274"/>
      <c r="D1350" s="276"/>
      <c r="E1350" s="277"/>
      <c r="F1350" s="274"/>
    </row>
    <row r="1351" spans="1:6" ht="13.5" x14ac:dyDescent="0.25">
      <c r="A1351" s="274"/>
      <c r="B1351" s="274"/>
      <c r="C1351" s="274"/>
      <c r="D1351" s="276"/>
      <c r="E1351" s="277"/>
      <c r="F1351" s="274"/>
    </row>
    <row r="1352" spans="1:6" ht="13.5" x14ac:dyDescent="0.25">
      <c r="A1352" s="274"/>
      <c r="B1352" s="274"/>
      <c r="C1352" s="274"/>
      <c r="D1352" s="276"/>
      <c r="E1352" s="277"/>
      <c r="F1352" s="274"/>
    </row>
    <row r="1353" spans="1:6" ht="13.5" x14ac:dyDescent="0.25">
      <c r="A1353" s="274"/>
      <c r="B1353" s="274"/>
      <c r="C1353" s="274"/>
      <c r="D1353" s="276"/>
      <c r="E1353" s="277"/>
      <c r="F1353" s="274"/>
    </row>
    <row r="1354" spans="1:6" ht="13.5" x14ac:dyDescent="0.25">
      <c r="A1354" s="274"/>
      <c r="B1354" s="274"/>
      <c r="C1354" s="274"/>
      <c r="D1354" s="276"/>
      <c r="E1354" s="277"/>
      <c r="F1354" s="274"/>
    </row>
    <row r="1355" spans="1:6" ht="13.5" x14ac:dyDescent="0.25">
      <c r="A1355" s="274"/>
      <c r="B1355" s="274"/>
      <c r="C1355" s="274"/>
      <c r="D1355" s="276"/>
      <c r="E1355" s="277"/>
      <c r="F1355" s="274"/>
    </row>
    <row r="1356" spans="1:6" ht="13.5" x14ac:dyDescent="0.25">
      <c r="A1356" s="274"/>
      <c r="B1356" s="274"/>
      <c r="C1356" s="274"/>
      <c r="D1356" s="276"/>
      <c r="E1356" s="277"/>
      <c r="F1356" s="274"/>
    </row>
    <row r="1357" spans="1:6" ht="13.5" x14ac:dyDescent="0.25">
      <c r="A1357" s="274"/>
      <c r="B1357" s="274"/>
      <c r="C1357" s="274"/>
      <c r="D1357" s="276"/>
      <c r="E1357" s="277"/>
      <c r="F1357" s="274"/>
    </row>
    <row r="1358" spans="1:6" ht="13.5" x14ac:dyDescent="0.25">
      <c r="A1358" s="274"/>
      <c r="B1358" s="274"/>
      <c r="C1358" s="274"/>
      <c r="D1358" s="276"/>
      <c r="E1358" s="277"/>
      <c r="F1358" s="274"/>
    </row>
    <row r="1359" spans="1:6" ht="13.5" x14ac:dyDescent="0.25">
      <c r="A1359" s="274"/>
      <c r="B1359" s="274"/>
      <c r="C1359" s="274"/>
      <c r="D1359" s="276"/>
      <c r="E1359" s="277"/>
      <c r="F1359" s="274"/>
    </row>
    <row r="1360" spans="1:6" ht="13.5" x14ac:dyDescent="0.25">
      <c r="A1360" s="274"/>
      <c r="B1360" s="274"/>
      <c r="C1360" s="274"/>
      <c r="D1360" s="276"/>
      <c r="E1360" s="277"/>
      <c r="F1360" s="274"/>
    </row>
    <row r="1361" spans="1:6" ht="13.5" x14ac:dyDescent="0.25">
      <c r="A1361" s="80"/>
      <c r="B1361" s="80"/>
      <c r="C1361" s="274"/>
      <c r="D1361" s="276"/>
      <c r="E1361" s="277"/>
      <c r="F1361" s="274"/>
    </row>
    <row r="1362" spans="1:6" ht="13.5" x14ac:dyDescent="0.25">
      <c r="A1362" s="80"/>
      <c r="B1362" s="80"/>
      <c r="C1362" s="274"/>
      <c r="D1362" s="80"/>
      <c r="E1362" s="80"/>
      <c r="F1362" s="80"/>
    </row>
  </sheetData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A5B-E03D-4BEC-AACB-3CCBAA84E4B1}">
  <dimension ref="A1:N25"/>
  <sheetViews>
    <sheetView view="pageBreakPreview" zoomScale="60" zoomScaleNormal="65" workbookViewId="0">
      <selection activeCell="E7" sqref="E7:E18"/>
    </sheetView>
  </sheetViews>
  <sheetFormatPr defaultColWidth="12.7109375" defaultRowHeight="15" x14ac:dyDescent="0.25"/>
  <cols>
    <col min="1" max="1" width="6.7109375" customWidth="1"/>
    <col min="2" max="2" width="54.85546875" customWidth="1"/>
    <col min="3" max="3" width="9.140625" customWidth="1"/>
    <col min="4" max="4" width="10.7109375" customWidth="1"/>
    <col min="5" max="5" width="12.7109375" style="371" customWidth="1"/>
    <col min="6" max="6" width="15.7109375" customWidth="1"/>
    <col min="7" max="7" width="12.7109375" style="410" hidden="1" customWidth="1"/>
    <col min="8" max="8" width="17.85546875" style="411" hidden="1" customWidth="1"/>
    <col min="9" max="9" width="12.7109375" style="410" hidden="1" customWidth="1"/>
    <col min="10" max="10" width="5.28515625" style="410" hidden="1" customWidth="1"/>
    <col min="11" max="11" width="12.7109375" style="412" hidden="1" customWidth="1"/>
    <col min="12" max="12" width="17.85546875" style="413" hidden="1" customWidth="1"/>
    <col min="13" max="20" width="11" customWidth="1"/>
  </cols>
  <sheetData>
    <row r="1" spans="1:14" ht="13.5" customHeight="1" x14ac:dyDescent="0.25">
      <c r="A1" s="320"/>
      <c r="B1" s="320"/>
      <c r="C1" s="320"/>
      <c r="D1" s="320"/>
      <c r="E1" s="321"/>
      <c r="F1" s="320"/>
      <c r="G1" s="321"/>
      <c r="H1" s="320"/>
      <c r="I1" s="321"/>
      <c r="J1" s="321"/>
      <c r="K1" s="322"/>
      <c r="L1" s="323"/>
    </row>
    <row r="2" spans="1:14" s="329" customFormat="1" ht="13.5" customHeight="1" thickBot="1" x14ac:dyDescent="0.3">
      <c r="A2" s="324" t="s">
        <v>351</v>
      </c>
      <c r="B2" s="325"/>
      <c r="C2" s="325"/>
      <c r="D2" s="325"/>
      <c r="E2" s="326"/>
      <c r="F2" s="325"/>
      <c r="G2" s="326"/>
      <c r="H2" s="325"/>
      <c r="I2" s="326"/>
      <c r="J2" s="326"/>
      <c r="K2" s="327"/>
      <c r="L2" s="328"/>
    </row>
    <row r="3" spans="1:14" s="329" customFormat="1" ht="16.5" customHeight="1" thickBot="1" x14ac:dyDescent="0.3">
      <c r="A3" s="324" t="s">
        <v>352</v>
      </c>
      <c r="B3" s="330"/>
      <c r="C3" s="330"/>
      <c r="D3" s="330"/>
      <c r="E3" s="331"/>
      <c r="F3" s="330"/>
      <c r="G3" s="573" t="s">
        <v>353</v>
      </c>
      <c r="H3" s="574"/>
      <c r="I3" s="574"/>
      <c r="J3" s="575"/>
      <c r="K3" s="576" t="s">
        <v>354</v>
      </c>
      <c r="L3" s="577"/>
    </row>
    <row r="4" spans="1:14" ht="30.75" thickBot="1" x14ac:dyDescent="0.3">
      <c r="A4" s="332" t="s">
        <v>112</v>
      </c>
      <c r="B4" s="333" t="s">
        <v>355</v>
      </c>
      <c r="C4" s="333" t="s">
        <v>356</v>
      </c>
      <c r="D4" s="333" t="s">
        <v>116</v>
      </c>
      <c r="E4" s="334" t="s">
        <v>357</v>
      </c>
      <c r="F4" s="335" t="s">
        <v>358</v>
      </c>
      <c r="G4" s="336" t="s">
        <v>357</v>
      </c>
      <c r="H4" s="337" t="s">
        <v>358</v>
      </c>
      <c r="I4" s="338" t="s">
        <v>359</v>
      </c>
      <c r="J4" s="339" t="s">
        <v>360</v>
      </c>
      <c r="K4" s="340" t="s">
        <v>357</v>
      </c>
      <c r="L4" s="341" t="s">
        <v>358</v>
      </c>
    </row>
    <row r="5" spans="1:14" x14ac:dyDescent="0.25">
      <c r="A5" s="342"/>
      <c r="B5" s="343"/>
      <c r="C5" s="343"/>
      <c r="D5" s="343"/>
      <c r="E5" s="344"/>
      <c r="F5" s="345"/>
      <c r="G5" s="346"/>
      <c r="H5" s="347"/>
      <c r="I5" s="346"/>
      <c r="J5" s="346"/>
      <c r="K5" s="348"/>
      <c r="L5" s="349"/>
    </row>
    <row r="6" spans="1:14" ht="16.5" customHeight="1" x14ac:dyDescent="0.25">
      <c r="A6" s="350"/>
      <c r="B6" s="351" t="s">
        <v>361</v>
      </c>
      <c r="C6" s="351"/>
      <c r="D6" s="351"/>
      <c r="E6" s="352"/>
      <c r="F6" s="353"/>
      <c r="G6" s="354"/>
      <c r="H6" s="355"/>
      <c r="I6" s="354"/>
      <c r="J6" s="354"/>
      <c r="K6" s="356"/>
      <c r="L6" s="357"/>
    </row>
    <row r="7" spans="1:14" x14ac:dyDescent="0.25">
      <c r="A7" s="358" t="s">
        <v>362</v>
      </c>
      <c r="B7" s="359" t="s">
        <v>363</v>
      </c>
      <c r="C7" s="360" t="s">
        <v>122</v>
      </c>
      <c r="D7" s="361">
        <v>8000</v>
      </c>
      <c r="E7" s="362"/>
      <c r="F7" s="363">
        <f t="shared" ref="F7:F18" si="0">E7*D7</f>
        <v>0</v>
      </c>
      <c r="G7" s="364">
        <f>K7*(1+J7)</f>
        <v>30.226629107981221</v>
      </c>
      <c r="H7" s="365">
        <f>(D7*G7)</f>
        <v>241813.03286384977</v>
      </c>
      <c r="I7" s="366" t="e">
        <f>(H7-F7)/F7</f>
        <v>#DIV/0!</v>
      </c>
      <c r="J7" s="367">
        <f t="shared" ref="J7:J18" si="1">((112.4/106.5)-1)</f>
        <v>5.539906103286385E-2</v>
      </c>
      <c r="K7" s="368">
        <v>28.64</v>
      </c>
      <c r="L7" s="369">
        <f>K7*D7</f>
        <v>229120</v>
      </c>
    </row>
    <row r="8" spans="1:14" x14ac:dyDescent="0.25">
      <c r="A8" s="358" t="s">
        <v>364</v>
      </c>
      <c r="B8" s="359" t="s">
        <v>365</v>
      </c>
      <c r="C8" s="360" t="s">
        <v>366</v>
      </c>
      <c r="D8" s="360">
        <v>68</v>
      </c>
      <c r="E8" s="362"/>
      <c r="F8" s="363">
        <f t="shared" si="0"/>
        <v>0</v>
      </c>
      <c r="G8" s="364">
        <f t="shared" ref="G8:G18" si="2">K8*(1+J8)</f>
        <v>6751.5249953051643</v>
      </c>
      <c r="H8" s="365">
        <f t="shared" ref="H8:H18" si="3">(D8*G8)</f>
        <v>459103.69968075119</v>
      </c>
      <c r="I8" s="370" t="e">
        <f>(H8-F8)/F8</f>
        <v>#DIV/0!</v>
      </c>
      <c r="J8" s="367">
        <f t="shared" si="1"/>
        <v>5.539906103286385E-2</v>
      </c>
      <c r="K8" s="368">
        <v>6397.13</v>
      </c>
      <c r="L8" s="369">
        <f t="shared" ref="L8:L18" si="4">K8*D8</f>
        <v>435004.84</v>
      </c>
      <c r="N8" s="371"/>
    </row>
    <row r="9" spans="1:14" x14ac:dyDescent="0.25">
      <c r="A9" s="358" t="s">
        <v>367</v>
      </c>
      <c r="B9" s="359" t="s">
        <v>368</v>
      </c>
      <c r="C9" s="360" t="s">
        <v>366</v>
      </c>
      <c r="D9" s="360">
        <v>68</v>
      </c>
      <c r="E9" s="362"/>
      <c r="F9" s="363">
        <f t="shared" si="0"/>
        <v>0</v>
      </c>
      <c r="G9" s="364">
        <f t="shared" si="2"/>
        <v>1070.9661971830985</v>
      </c>
      <c r="H9" s="365">
        <f t="shared" si="3"/>
        <v>72825.701408450695</v>
      </c>
      <c r="I9" s="370" t="e">
        <f>(H9-F9)/F9</f>
        <v>#DIV/0!</v>
      </c>
      <c r="J9" s="367">
        <f t="shared" si="1"/>
        <v>5.539906103286385E-2</v>
      </c>
      <c r="K9" s="368">
        <v>1014.75</v>
      </c>
      <c r="L9" s="369">
        <f t="shared" si="4"/>
        <v>69003</v>
      </c>
      <c r="N9" s="372"/>
    </row>
    <row r="10" spans="1:14" ht="26.25" x14ac:dyDescent="0.25">
      <c r="A10" s="358" t="s">
        <v>369</v>
      </c>
      <c r="B10" s="359" t="s">
        <v>370</v>
      </c>
      <c r="C10" s="360" t="s">
        <v>366</v>
      </c>
      <c r="D10" s="360">
        <v>14</v>
      </c>
      <c r="E10" s="362"/>
      <c r="F10" s="363">
        <f t="shared" si="0"/>
        <v>0</v>
      </c>
      <c r="G10" s="364">
        <f t="shared" si="2"/>
        <v>109.95147417840376</v>
      </c>
      <c r="H10" s="365">
        <f t="shared" si="3"/>
        <v>1539.3206384976527</v>
      </c>
      <c r="I10" s="370" t="e">
        <f>(H10-F10)/F10</f>
        <v>#DIV/0!</v>
      </c>
      <c r="J10" s="367">
        <f t="shared" si="1"/>
        <v>5.539906103286385E-2</v>
      </c>
      <c r="K10" s="368">
        <v>104.18</v>
      </c>
      <c r="L10" s="369">
        <f t="shared" si="4"/>
        <v>1458.52</v>
      </c>
    </row>
    <row r="11" spans="1:14" ht="15" customHeight="1" x14ac:dyDescent="0.25">
      <c r="A11" s="358" t="s">
        <v>371</v>
      </c>
      <c r="B11" s="359" t="s">
        <v>372</v>
      </c>
      <c r="C11" s="360" t="s">
        <v>366</v>
      </c>
      <c r="D11" s="360">
        <v>14</v>
      </c>
      <c r="E11" s="362"/>
      <c r="F11" s="363">
        <f t="shared" si="0"/>
        <v>0</v>
      </c>
      <c r="G11" s="364">
        <f t="shared" si="2"/>
        <v>72.664225352112666</v>
      </c>
      <c r="H11" s="365">
        <f t="shared" si="3"/>
        <v>1017.2991549295773</v>
      </c>
      <c r="I11" s="370" t="e">
        <f t="shared" ref="I11:I21" si="5">(H11-F11)/F11</f>
        <v>#DIV/0!</v>
      </c>
      <c r="J11" s="367">
        <f t="shared" si="1"/>
        <v>5.539906103286385E-2</v>
      </c>
      <c r="K11" s="368">
        <v>68.849999999999994</v>
      </c>
      <c r="L11" s="369">
        <f t="shared" si="4"/>
        <v>963.89999999999986</v>
      </c>
    </row>
    <row r="12" spans="1:14" x14ac:dyDescent="0.25">
      <c r="A12" s="358" t="s">
        <v>373</v>
      </c>
      <c r="B12" s="359" t="s">
        <v>374</v>
      </c>
      <c r="C12" s="360" t="s">
        <v>366</v>
      </c>
      <c r="D12" s="360">
        <v>14</v>
      </c>
      <c r="E12" s="362"/>
      <c r="F12" s="363">
        <f t="shared" si="0"/>
        <v>0</v>
      </c>
      <c r="G12" s="364">
        <f t="shared" si="2"/>
        <v>14.965558685446009</v>
      </c>
      <c r="H12" s="365">
        <f t="shared" si="3"/>
        <v>209.51782159624412</v>
      </c>
      <c r="I12" s="370" t="e">
        <f t="shared" si="5"/>
        <v>#DIV/0!</v>
      </c>
      <c r="J12" s="367">
        <f t="shared" si="1"/>
        <v>5.539906103286385E-2</v>
      </c>
      <c r="K12" s="368">
        <v>14.18</v>
      </c>
      <c r="L12" s="369">
        <f t="shared" si="4"/>
        <v>198.51999999999998</v>
      </c>
    </row>
    <row r="13" spans="1:14" x14ac:dyDescent="0.25">
      <c r="A13" s="358" t="s">
        <v>375</v>
      </c>
      <c r="B13" s="359" t="s">
        <v>376</v>
      </c>
      <c r="C13" s="360" t="s">
        <v>366</v>
      </c>
      <c r="D13" s="360">
        <v>10</v>
      </c>
      <c r="E13" s="362"/>
      <c r="F13" s="363">
        <f t="shared" si="0"/>
        <v>0</v>
      </c>
      <c r="G13" s="364">
        <f t="shared" si="2"/>
        <v>22.300582159624412</v>
      </c>
      <c r="H13" s="365">
        <f t="shared" si="3"/>
        <v>223.00582159624412</v>
      </c>
      <c r="I13" s="370" t="e">
        <f t="shared" si="5"/>
        <v>#DIV/0!</v>
      </c>
      <c r="J13" s="367">
        <f t="shared" si="1"/>
        <v>5.539906103286385E-2</v>
      </c>
      <c r="K13" s="368">
        <v>21.13</v>
      </c>
      <c r="L13" s="369">
        <f t="shared" si="4"/>
        <v>211.29999999999998</v>
      </c>
    </row>
    <row r="14" spans="1:14" x14ac:dyDescent="0.25">
      <c r="A14" s="358" t="s">
        <v>377</v>
      </c>
      <c r="B14" s="359" t="s">
        <v>378</v>
      </c>
      <c r="C14" s="360" t="s">
        <v>366</v>
      </c>
      <c r="D14" s="360">
        <v>8</v>
      </c>
      <c r="E14" s="362"/>
      <c r="F14" s="363">
        <f t="shared" si="0"/>
        <v>0</v>
      </c>
      <c r="G14" s="364">
        <f t="shared" si="2"/>
        <v>65.223661971830978</v>
      </c>
      <c r="H14" s="365">
        <f t="shared" si="3"/>
        <v>521.78929577464783</v>
      </c>
      <c r="I14" s="370" t="e">
        <f t="shared" si="5"/>
        <v>#DIV/0!</v>
      </c>
      <c r="J14" s="367">
        <f t="shared" si="1"/>
        <v>5.539906103286385E-2</v>
      </c>
      <c r="K14" s="368">
        <v>61.8</v>
      </c>
      <c r="L14" s="369">
        <f t="shared" si="4"/>
        <v>494.4</v>
      </c>
    </row>
    <row r="15" spans="1:14" x14ac:dyDescent="0.25">
      <c r="A15" s="373" t="s">
        <v>379</v>
      </c>
      <c r="B15" s="359" t="s">
        <v>380</v>
      </c>
      <c r="C15" s="360" t="s">
        <v>366</v>
      </c>
      <c r="D15" s="360">
        <v>12</v>
      </c>
      <c r="E15" s="362"/>
      <c r="F15" s="363">
        <f t="shared" si="0"/>
        <v>0</v>
      </c>
      <c r="G15" s="364">
        <f t="shared" si="2"/>
        <v>260.82076995305164</v>
      </c>
      <c r="H15" s="365">
        <f t="shared" si="3"/>
        <v>3129.8492394366194</v>
      </c>
      <c r="I15" s="370" t="e">
        <f t="shared" si="5"/>
        <v>#DIV/0!</v>
      </c>
      <c r="J15" s="367">
        <f t="shared" si="1"/>
        <v>5.539906103286385E-2</v>
      </c>
      <c r="K15" s="368">
        <v>247.13</v>
      </c>
      <c r="L15" s="369">
        <f t="shared" si="4"/>
        <v>2965.56</v>
      </c>
    </row>
    <row r="16" spans="1:14" x14ac:dyDescent="0.25">
      <c r="A16" s="358" t="s">
        <v>381</v>
      </c>
      <c r="B16" s="359" t="s">
        <v>382</v>
      </c>
      <c r="C16" s="360" t="s">
        <v>366</v>
      </c>
      <c r="D16" s="360">
        <v>6</v>
      </c>
      <c r="E16" s="362"/>
      <c r="F16" s="363">
        <f t="shared" si="0"/>
        <v>0</v>
      </c>
      <c r="G16" s="364">
        <f t="shared" si="2"/>
        <v>46.627530516431925</v>
      </c>
      <c r="H16" s="365">
        <f t="shared" si="3"/>
        <v>279.76518309859154</v>
      </c>
      <c r="I16" s="370" t="e">
        <f t="shared" si="5"/>
        <v>#DIV/0!</v>
      </c>
      <c r="J16" s="367">
        <f t="shared" si="1"/>
        <v>5.539906103286385E-2</v>
      </c>
      <c r="K16" s="368">
        <v>44.18</v>
      </c>
      <c r="L16" s="369">
        <f t="shared" si="4"/>
        <v>265.08</v>
      </c>
    </row>
    <row r="17" spans="1:12" x14ac:dyDescent="0.25">
      <c r="A17" s="358" t="s">
        <v>383</v>
      </c>
      <c r="B17" s="359" t="s">
        <v>384</v>
      </c>
      <c r="C17" s="360" t="s">
        <v>366</v>
      </c>
      <c r="D17" s="360">
        <v>30</v>
      </c>
      <c r="E17" s="362"/>
      <c r="F17" s="363">
        <f t="shared" si="0"/>
        <v>0</v>
      </c>
      <c r="G17" s="364">
        <f t="shared" si="2"/>
        <v>1825.2387981220659</v>
      </c>
      <c r="H17" s="365">
        <f t="shared" si="3"/>
        <v>54757.163943661973</v>
      </c>
      <c r="I17" s="370" t="e">
        <f t="shared" si="5"/>
        <v>#DIV/0!</v>
      </c>
      <c r="J17" s="367">
        <f t="shared" si="1"/>
        <v>5.539906103286385E-2</v>
      </c>
      <c r="K17" s="368">
        <v>1729.43</v>
      </c>
      <c r="L17" s="369">
        <f t="shared" si="4"/>
        <v>51882.9</v>
      </c>
    </row>
    <row r="18" spans="1:12" x14ac:dyDescent="0.25">
      <c r="A18" s="358" t="s">
        <v>385</v>
      </c>
      <c r="B18" s="359" t="s">
        <v>386</v>
      </c>
      <c r="C18" s="360" t="s">
        <v>387</v>
      </c>
      <c r="D18" s="360">
        <v>1500</v>
      </c>
      <c r="E18" s="362"/>
      <c r="F18" s="363">
        <f t="shared" si="0"/>
        <v>0</v>
      </c>
      <c r="G18" s="364">
        <f t="shared" si="2"/>
        <v>104.47395305164319</v>
      </c>
      <c r="H18" s="365">
        <f t="shared" si="3"/>
        <v>156710.92957746479</v>
      </c>
      <c r="I18" s="370" t="e">
        <f t="shared" si="5"/>
        <v>#DIV/0!</v>
      </c>
      <c r="J18" s="367">
        <f t="shared" si="1"/>
        <v>5.539906103286385E-2</v>
      </c>
      <c r="K18" s="368">
        <v>98.99</v>
      </c>
      <c r="L18" s="369">
        <f t="shared" si="4"/>
        <v>148485</v>
      </c>
    </row>
    <row r="19" spans="1:12" x14ac:dyDescent="0.25">
      <c r="A19" s="374"/>
      <c r="B19" s="351" t="s">
        <v>388</v>
      </c>
      <c r="C19" s="375"/>
      <c r="D19" s="375"/>
      <c r="E19" s="376"/>
      <c r="F19" s="377">
        <f>SUM(F7:F18)</f>
        <v>0</v>
      </c>
      <c r="G19" s="378"/>
      <c r="H19" s="379">
        <f>SUM(H7:H18)</f>
        <v>992131.07462910819</v>
      </c>
      <c r="I19" s="380" t="e">
        <f>(H19-F19)/F19</f>
        <v>#DIV/0!</v>
      </c>
      <c r="J19" s="380"/>
      <c r="K19" s="381"/>
      <c r="L19" s="382">
        <f>SUM(L7:L18)</f>
        <v>940053.02000000025</v>
      </c>
    </row>
    <row r="20" spans="1:12" x14ac:dyDescent="0.25">
      <c r="A20" s="383"/>
      <c r="B20" s="384"/>
      <c r="C20" s="385"/>
      <c r="D20" s="385"/>
      <c r="E20" s="386"/>
      <c r="F20" s="387"/>
      <c r="G20" s="388"/>
      <c r="H20" s="389"/>
      <c r="I20" s="388"/>
      <c r="J20" s="388"/>
      <c r="K20" s="390"/>
      <c r="L20" s="391"/>
    </row>
    <row r="21" spans="1:12" x14ac:dyDescent="0.25">
      <c r="A21" s="374"/>
      <c r="B21" s="351" t="s">
        <v>389</v>
      </c>
      <c r="C21" s="375"/>
      <c r="D21" s="375"/>
      <c r="E21" s="376"/>
      <c r="F21" s="377">
        <f>F19</f>
        <v>0</v>
      </c>
      <c r="G21" s="378"/>
      <c r="H21" s="379">
        <f>H19</f>
        <v>992131.07462910819</v>
      </c>
      <c r="I21" s="392" t="e">
        <f t="shared" si="5"/>
        <v>#DIV/0!</v>
      </c>
      <c r="J21" s="392"/>
      <c r="K21" s="381"/>
      <c r="L21" s="382">
        <f>L19</f>
        <v>940053.02000000025</v>
      </c>
    </row>
    <row r="22" spans="1:12" ht="15.75" customHeight="1" thickBot="1" x14ac:dyDescent="0.3">
      <c r="A22" s="393"/>
      <c r="B22" s="394"/>
      <c r="C22" s="395"/>
      <c r="D22" s="395"/>
      <c r="E22" s="396"/>
      <c r="F22" s="397"/>
      <c r="G22" s="398"/>
      <c r="H22" s="399"/>
      <c r="I22" s="398"/>
      <c r="J22" s="398"/>
      <c r="K22" s="400"/>
      <c r="L22" s="401"/>
    </row>
    <row r="23" spans="1:12" x14ac:dyDescent="0.25">
      <c r="A23" s="402"/>
      <c r="B23" s="403"/>
      <c r="C23" s="402"/>
      <c r="D23" s="402"/>
      <c r="E23" s="404"/>
      <c r="F23" s="405"/>
      <c r="G23" s="406"/>
      <c r="H23" s="407"/>
      <c r="I23" s="406"/>
      <c r="J23" s="406"/>
      <c r="K23" s="408"/>
      <c r="L23" s="409"/>
    </row>
    <row r="24" spans="1:12" x14ac:dyDescent="0.25">
      <c r="A24" s="402"/>
      <c r="B24" s="403"/>
      <c r="C24" s="402"/>
      <c r="D24" s="402"/>
      <c r="E24" s="404"/>
      <c r="F24" s="405"/>
      <c r="G24" s="406"/>
      <c r="H24" s="407"/>
      <c r="I24" s="406"/>
      <c r="J24" s="406"/>
      <c r="K24" s="408"/>
      <c r="L24" s="409"/>
    </row>
    <row r="25" spans="1:12" x14ac:dyDescent="0.25">
      <c r="A25" s="402"/>
      <c r="B25" s="403"/>
      <c r="C25" s="402"/>
      <c r="D25" s="402"/>
      <c r="E25" s="404"/>
      <c r="F25" s="405"/>
      <c r="G25" s="406"/>
      <c r="H25" s="407"/>
      <c r="I25" s="406"/>
      <c r="J25" s="406"/>
      <c r="K25" s="408"/>
      <c r="L25" s="409"/>
    </row>
  </sheetData>
  <mergeCells count="2">
    <mergeCell ref="G3:J3"/>
    <mergeCell ref="K3:L3"/>
  </mergeCells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644B-38D3-4E6D-8DCD-0819F1233082}">
  <sheetPr>
    <pageSetUpPr fitToPage="1"/>
  </sheetPr>
  <dimension ref="A1:G1274"/>
  <sheetViews>
    <sheetView view="pageBreakPreview" zoomScale="76" zoomScaleNormal="80" zoomScaleSheetLayoutView="76" workbookViewId="0">
      <selection activeCell="F9" sqref="F9:F23"/>
    </sheetView>
  </sheetViews>
  <sheetFormatPr defaultColWidth="9.140625" defaultRowHeight="12.75" x14ac:dyDescent="0.2"/>
  <cols>
    <col min="1" max="1" width="9.28515625" style="34" bestFit="1" customWidth="1"/>
    <col min="2" max="2" width="11.5703125" style="34" bestFit="1" customWidth="1"/>
    <col min="3" max="3" width="65.28515625" style="34" customWidth="1"/>
    <col min="4" max="4" width="9.140625" style="34"/>
    <col min="5" max="5" width="9.28515625" style="34" bestFit="1" customWidth="1"/>
    <col min="6" max="6" width="9.28515625" style="34" customWidth="1"/>
    <col min="7" max="7" width="14.28515625" style="34" bestFit="1" customWidth="1"/>
    <col min="8" max="16384" width="9.140625" style="34"/>
  </cols>
  <sheetData>
    <row r="1" spans="1:7" ht="13.5" thickBot="1" x14ac:dyDescent="0.25">
      <c r="A1" s="80"/>
      <c r="B1" s="80"/>
      <c r="C1" s="81"/>
      <c r="D1" s="82"/>
      <c r="E1" s="81"/>
      <c r="F1" s="81"/>
      <c r="G1" s="81"/>
    </row>
    <row r="2" spans="1:7" x14ac:dyDescent="0.2">
      <c r="A2" s="80"/>
      <c r="B2" s="80"/>
      <c r="C2" s="84" t="s">
        <v>390</v>
      </c>
      <c r="D2" s="82"/>
      <c r="E2" s="81"/>
      <c r="F2" s="81"/>
      <c r="G2" s="414">
        <f>G26</f>
        <v>0</v>
      </c>
    </row>
    <row r="3" spans="1:7" ht="13.5" thickBot="1" x14ac:dyDescent="0.25">
      <c r="A3" s="80"/>
      <c r="B3" s="80"/>
      <c r="C3" s="86" t="s">
        <v>110</v>
      </c>
      <c r="D3" s="82"/>
      <c r="E3" s="81"/>
      <c r="F3" s="81"/>
      <c r="G3" s="415">
        <f>SUM(G2:G2)</f>
        <v>0</v>
      </c>
    </row>
    <row r="5" spans="1:7" ht="13.5" x14ac:dyDescent="0.25">
      <c r="A5" s="274"/>
      <c r="B5" s="275"/>
      <c r="C5" s="274"/>
      <c r="D5" s="276"/>
      <c r="E5" s="277"/>
      <c r="F5" s="277"/>
      <c r="G5" s="277"/>
    </row>
    <row r="6" spans="1:7" ht="15.75" thickBot="1" x14ac:dyDescent="0.3">
      <c r="A6" s="416" t="s">
        <v>391</v>
      </c>
      <c r="B6" s="274"/>
      <c r="C6" s="274"/>
      <c r="D6" s="276"/>
      <c r="E6" s="277"/>
      <c r="F6" s="277"/>
      <c r="G6" s="277"/>
    </row>
    <row r="7" spans="1:7" ht="14.25" thickBot="1" x14ac:dyDescent="0.25">
      <c r="A7" s="194"/>
      <c r="B7" s="98"/>
      <c r="C7" s="417" t="s">
        <v>392</v>
      </c>
      <c r="D7" s="98"/>
      <c r="E7" s="100" t="s">
        <v>116</v>
      </c>
      <c r="F7" s="100" t="s">
        <v>357</v>
      </c>
      <c r="G7" s="100" t="s">
        <v>358</v>
      </c>
    </row>
    <row r="8" spans="1:7" ht="13.5" x14ac:dyDescent="0.2">
      <c r="A8" s="418" t="s">
        <v>393</v>
      </c>
      <c r="B8" s="104"/>
      <c r="C8" s="215" t="s">
        <v>243</v>
      </c>
      <c r="D8" s="113"/>
      <c r="E8" s="201"/>
      <c r="F8" s="419"/>
      <c r="G8" s="419"/>
    </row>
    <row r="9" spans="1:7" ht="13.5" x14ac:dyDescent="0.2">
      <c r="A9" s="214" t="s">
        <v>362</v>
      </c>
      <c r="B9" s="104" t="s">
        <v>394</v>
      </c>
      <c r="C9" s="202" t="s">
        <v>246</v>
      </c>
      <c r="D9" s="113" t="s">
        <v>126</v>
      </c>
      <c r="E9" s="201">
        <v>37</v>
      </c>
      <c r="F9" s="419"/>
      <c r="G9" s="419">
        <f>E9*F9</f>
        <v>0</v>
      </c>
    </row>
    <row r="10" spans="1:7" ht="13.5" x14ac:dyDescent="0.2">
      <c r="A10" s="214" t="s">
        <v>364</v>
      </c>
      <c r="B10" s="104" t="s">
        <v>394</v>
      </c>
      <c r="C10" s="202" t="s">
        <v>255</v>
      </c>
      <c r="D10" s="113" t="s">
        <v>126</v>
      </c>
      <c r="E10" s="201">
        <v>3</v>
      </c>
      <c r="F10" s="419"/>
      <c r="G10" s="419">
        <f>E10*F10</f>
        <v>0</v>
      </c>
    </row>
    <row r="11" spans="1:7" ht="13.5" x14ac:dyDescent="0.2">
      <c r="A11" s="214" t="s">
        <v>367</v>
      </c>
      <c r="B11" s="104" t="s">
        <v>394</v>
      </c>
      <c r="C11" s="202" t="s">
        <v>395</v>
      </c>
      <c r="D11" s="113" t="s">
        <v>126</v>
      </c>
      <c r="E11" s="201">
        <v>25</v>
      </c>
      <c r="F11" s="419"/>
      <c r="G11" s="419">
        <f t="shared" ref="G11:G13" si="0">E11*F11</f>
        <v>0</v>
      </c>
    </row>
    <row r="12" spans="1:7" ht="13.5" x14ac:dyDescent="0.2">
      <c r="A12" s="214" t="s">
        <v>369</v>
      </c>
      <c r="B12" s="104" t="s">
        <v>394</v>
      </c>
      <c r="C12" s="202" t="s">
        <v>245</v>
      </c>
      <c r="D12" s="113" t="s">
        <v>126</v>
      </c>
      <c r="E12" s="201">
        <v>7</v>
      </c>
      <c r="F12" s="419"/>
      <c r="G12" s="419">
        <f t="shared" si="0"/>
        <v>0</v>
      </c>
    </row>
    <row r="13" spans="1:7" ht="13.5" x14ac:dyDescent="0.2">
      <c r="A13" s="214" t="s">
        <v>371</v>
      </c>
      <c r="B13" s="104" t="s">
        <v>394</v>
      </c>
      <c r="C13" s="105" t="s">
        <v>247</v>
      </c>
      <c r="D13" s="113" t="s">
        <v>126</v>
      </c>
      <c r="E13" s="201">
        <v>4</v>
      </c>
      <c r="F13" s="419"/>
      <c r="G13" s="419">
        <f t="shared" si="0"/>
        <v>0</v>
      </c>
    </row>
    <row r="14" spans="1:7" ht="13.5" x14ac:dyDescent="0.2">
      <c r="A14" s="214" t="s">
        <v>373</v>
      </c>
      <c r="B14" s="104" t="s">
        <v>394</v>
      </c>
      <c r="C14" s="202" t="s">
        <v>251</v>
      </c>
      <c r="D14" s="113" t="s">
        <v>126</v>
      </c>
      <c r="E14" s="201">
        <v>56</v>
      </c>
      <c r="F14" s="419"/>
      <c r="G14" s="419">
        <f>E14*F14</f>
        <v>0</v>
      </c>
    </row>
    <row r="15" spans="1:7" ht="13.5" x14ac:dyDescent="0.2">
      <c r="A15" s="214"/>
      <c r="B15" s="104"/>
      <c r="C15" s="202"/>
      <c r="D15" s="113"/>
      <c r="E15" s="201"/>
      <c r="F15" s="419"/>
      <c r="G15" s="419"/>
    </row>
    <row r="16" spans="1:7" ht="13.5" x14ac:dyDescent="0.2">
      <c r="A16" s="418" t="s">
        <v>396</v>
      </c>
      <c r="B16" s="104"/>
      <c r="C16" s="218" t="s">
        <v>254</v>
      </c>
      <c r="D16" s="113"/>
      <c r="E16" s="201"/>
      <c r="F16" s="419"/>
      <c r="G16" s="419"/>
    </row>
    <row r="17" spans="1:7" ht="13.5" x14ac:dyDescent="0.2">
      <c r="A17" s="214" t="s">
        <v>383</v>
      </c>
      <c r="B17" s="104" t="s">
        <v>394</v>
      </c>
      <c r="C17" s="202" t="s">
        <v>246</v>
      </c>
      <c r="D17" s="113" t="s">
        <v>126</v>
      </c>
      <c r="E17" s="201">
        <v>30</v>
      </c>
      <c r="F17" s="419"/>
      <c r="G17" s="419">
        <f t="shared" ref="G17:G23" si="1">E17*F17</f>
        <v>0</v>
      </c>
    </row>
    <row r="18" spans="1:7" ht="13.5" x14ac:dyDescent="0.2">
      <c r="A18" s="214" t="s">
        <v>385</v>
      </c>
      <c r="B18" s="104" t="s">
        <v>394</v>
      </c>
      <c r="C18" s="202" t="s">
        <v>255</v>
      </c>
      <c r="D18" s="113" t="s">
        <v>126</v>
      </c>
      <c r="E18" s="201">
        <v>12</v>
      </c>
      <c r="F18" s="419"/>
      <c r="G18" s="419">
        <f t="shared" si="1"/>
        <v>0</v>
      </c>
    </row>
    <row r="19" spans="1:7" ht="13.5" x14ac:dyDescent="0.2">
      <c r="A19" s="214" t="s">
        <v>397</v>
      </c>
      <c r="B19" s="104" t="s">
        <v>394</v>
      </c>
      <c r="C19" s="202" t="s">
        <v>395</v>
      </c>
      <c r="D19" s="113" t="s">
        <v>126</v>
      </c>
      <c r="E19" s="201">
        <v>26</v>
      </c>
      <c r="F19" s="419"/>
      <c r="G19" s="419">
        <f t="shared" si="1"/>
        <v>0</v>
      </c>
    </row>
    <row r="20" spans="1:7" ht="13.5" x14ac:dyDescent="0.2">
      <c r="A20" s="214" t="s">
        <v>398</v>
      </c>
      <c r="B20" s="104" t="s">
        <v>394</v>
      </c>
      <c r="C20" s="202" t="s">
        <v>245</v>
      </c>
      <c r="D20" s="113" t="s">
        <v>126</v>
      </c>
      <c r="E20" s="201">
        <v>21</v>
      </c>
      <c r="F20" s="419"/>
      <c r="G20" s="419">
        <f t="shared" si="1"/>
        <v>0</v>
      </c>
    </row>
    <row r="21" spans="1:7" ht="13.5" x14ac:dyDescent="0.2">
      <c r="A21" s="214" t="s">
        <v>399</v>
      </c>
      <c r="B21" s="104" t="s">
        <v>394</v>
      </c>
      <c r="C21" s="105" t="s">
        <v>247</v>
      </c>
      <c r="D21" s="113" t="s">
        <v>126</v>
      </c>
      <c r="E21" s="201">
        <v>7</v>
      </c>
      <c r="F21" s="419"/>
      <c r="G21" s="419">
        <f t="shared" si="1"/>
        <v>0</v>
      </c>
    </row>
    <row r="22" spans="1:7" ht="13.5" x14ac:dyDescent="0.2">
      <c r="A22" s="214" t="s">
        <v>400</v>
      </c>
      <c r="B22" s="104" t="s">
        <v>394</v>
      </c>
      <c r="C22" s="105" t="s">
        <v>401</v>
      </c>
      <c r="D22" s="113" t="s">
        <v>126</v>
      </c>
      <c r="E22" s="201">
        <v>9</v>
      </c>
      <c r="F22" s="419"/>
      <c r="G22" s="419">
        <f t="shared" si="1"/>
        <v>0</v>
      </c>
    </row>
    <row r="23" spans="1:7" ht="13.5" x14ac:dyDescent="0.2">
      <c r="A23" s="214" t="s">
        <v>402</v>
      </c>
      <c r="B23" s="104" t="s">
        <v>394</v>
      </c>
      <c r="C23" s="202" t="s">
        <v>403</v>
      </c>
      <c r="D23" s="113" t="s">
        <v>126</v>
      </c>
      <c r="E23" s="201">
        <v>27</v>
      </c>
      <c r="F23" s="419"/>
      <c r="G23" s="419">
        <f t="shared" si="1"/>
        <v>0</v>
      </c>
    </row>
    <row r="24" spans="1:7" ht="13.5" x14ac:dyDescent="0.2">
      <c r="A24" s="214"/>
      <c r="B24" s="104"/>
      <c r="C24" s="202"/>
      <c r="D24" s="113"/>
      <c r="E24" s="201"/>
      <c r="F24" s="419"/>
      <c r="G24" s="419"/>
    </row>
    <row r="25" spans="1:7" ht="14.25" thickBot="1" x14ac:dyDescent="0.25">
      <c r="A25" s="214"/>
      <c r="B25" s="104"/>
      <c r="C25" s="105"/>
      <c r="D25" s="113"/>
      <c r="E25" s="201"/>
      <c r="F25" s="420"/>
      <c r="G25" s="421"/>
    </row>
    <row r="26" spans="1:7" ht="16.5" customHeight="1" thickBot="1" x14ac:dyDescent="0.25">
      <c r="A26" s="268"/>
      <c r="B26" s="268"/>
      <c r="C26" s="269" t="s">
        <v>388</v>
      </c>
      <c r="D26" s="270"/>
      <c r="E26" s="271"/>
      <c r="F26" s="271"/>
      <c r="G26" s="422">
        <f>SUM(G7:G25)</f>
        <v>0</v>
      </c>
    </row>
    <row r="1252" spans="1:7" x14ac:dyDescent="0.2">
      <c r="A1252" s="80"/>
      <c r="B1252" s="80"/>
      <c r="C1252" s="80"/>
      <c r="D1252" s="80"/>
      <c r="E1252" s="80"/>
      <c r="F1252" s="80"/>
      <c r="G1252" s="80"/>
    </row>
    <row r="1253" spans="1:7" x14ac:dyDescent="0.2">
      <c r="A1253" s="80"/>
      <c r="B1253" s="80"/>
      <c r="C1253" s="80"/>
      <c r="D1253" s="80"/>
      <c r="E1253" s="80"/>
      <c r="F1253" s="80"/>
      <c r="G1253" s="80"/>
    </row>
    <row r="1254" spans="1:7" x14ac:dyDescent="0.2">
      <c r="A1254" s="80"/>
      <c r="B1254" s="80"/>
      <c r="C1254" s="80"/>
      <c r="D1254" s="80"/>
      <c r="E1254" s="80"/>
      <c r="F1254" s="80"/>
      <c r="G1254" s="80"/>
    </row>
    <row r="1255" spans="1:7" x14ac:dyDescent="0.2">
      <c r="A1255" s="80"/>
      <c r="B1255" s="80"/>
      <c r="C1255" s="80"/>
      <c r="D1255" s="80"/>
      <c r="E1255" s="80"/>
      <c r="F1255" s="80"/>
      <c r="G1255" s="80"/>
    </row>
    <row r="1256" spans="1:7" x14ac:dyDescent="0.2">
      <c r="A1256" s="80"/>
      <c r="B1256" s="80"/>
      <c r="C1256" s="80"/>
      <c r="D1256" s="80"/>
      <c r="E1256" s="80"/>
      <c r="F1256" s="80"/>
      <c r="G1256" s="80"/>
    </row>
    <row r="1257" spans="1:7" x14ac:dyDescent="0.2">
      <c r="A1257" s="80"/>
      <c r="B1257" s="80"/>
      <c r="C1257" s="80"/>
      <c r="D1257" s="80"/>
      <c r="E1257" s="80"/>
      <c r="F1257" s="80"/>
      <c r="G1257" s="80"/>
    </row>
    <row r="1258" spans="1:7" x14ac:dyDescent="0.2">
      <c r="A1258" s="80"/>
      <c r="B1258" s="80"/>
      <c r="C1258" s="80"/>
      <c r="D1258" s="80"/>
      <c r="E1258" s="80"/>
      <c r="F1258" s="80"/>
      <c r="G1258" s="80"/>
    </row>
    <row r="1259" spans="1:7" x14ac:dyDescent="0.2">
      <c r="A1259" s="80"/>
      <c r="B1259" s="80"/>
      <c r="C1259" s="80"/>
      <c r="D1259" s="80"/>
      <c r="E1259" s="80"/>
      <c r="F1259" s="80"/>
      <c r="G1259" s="80"/>
    </row>
    <row r="1260" spans="1:7" ht="13.5" x14ac:dyDescent="0.25">
      <c r="A1260" s="274"/>
      <c r="B1260" s="274"/>
      <c r="C1260" s="80"/>
      <c r="D1260" s="80"/>
      <c r="E1260" s="80"/>
      <c r="F1260" s="80"/>
      <c r="G1260" s="80"/>
    </row>
    <row r="1261" spans="1:7" ht="13.5" x14ac:dyDescent="0.25">
      <c r="A1261" s="274"/>
      <c r="B1261" s="274"/>
      <c r="C1261" s="80"/>
      <c r="D1261" s="276"/>
      <c r="E1261" s="277"/>
      <c r="F1261" s="277"/>
      <c r="G1261" s="277"/>
    </row>
    <row r="1262" spans="1:7" ht="13.5" x14ac:dyDescent="0.25">
      <c r="A1262" s="274"/>
      <c r="B1262" s="274"/>
      <c r="C1262" s="274"/>
      <c r="D1262" s="276"/>
      <c r="E1262" s="277"/>
      <c r="F1262" s="277"/>
      <c r="G1262" s="277"/>
    </row>
    <row r="1263" spans="1:7" ht="13.5" x14ac:dyDescent="0.25">
      <c r="A1263" s="274"/>
      <c r="B1263" s="274"/>
      <c r="C1263" s="274"/>
      <c r="D1263" s="276"/>
      <c r="E1263" s="277"/>
      <c r="F1263" s="277"/>
      <c r="G1263" s="277"/>
    </row>
    <row r="1264" spans="1:7" ht="13.5" x14ac:dyDescent="0.25">
      <c r="A1264" s="274"/>
      <c r="B1264" s="274"/>
      <c r="C1264" s="274"/>
      <c r="D1264" s="276"/>
      <c r="E1264" s="277"/>
      <c r="F1264" s="277"/>
      <c r="G1264" s="277"/>
    </row>
    <row r="1265" spans="1:7" ht="13.5" x14ac:dyDescent="0.25">
      <c r="A1265" s="274"/>
      <c r="B1265" s="274"/>
      <c r="C1265" s="274"/>
      <c r="D1265" s="276"/>
      <c r="E1265" s="277"/>
      <c r="F1265" s="277"/>
      <c r="G1265" s="277"/>
    </row>
    <row r="1266" spans="1:7" ht="13.5" x14ac:dyDescent="0.25">
      <c r="A1266" s="274"/>
      <c r="B1266" s="274"/>
      <c r="C1266" s="274"/>
      <c r="D1266" s="276"/>
      <c r="E1266" s="277"/>
      <c r="F1266" s="277"/>
      <c r="G1266" s="277"/>
    </row>
    <row r="1267" spans="1:7" ht="13.5" x14ac:dyDescent="0.25">
      <c r="A1267" s="274"/>
      <c r="B1267" s="274"/>
      <c r="C1267" s="274"/>
      <c r="D1267" s="276"/>
      <c r="E1267" s="277"/>
      <c r="F1267" s="277"/>
      <c r="G1267" s="277"/>
    </row>
    <row r="1268" spans="1:7" ht="13.5" x14ac:dyDescent="0.25">
      <c r="A1268" s="274"/>
      <c r="B1268" s="274"/>
      <c r="C1268" s="274"/>
      <c r="D1268" s="276"/>
      <c r="E1268" s="277"/>
      <c r="F1268" s="277"/>
      <c r="G1268" s="277"/>
    </row>
    <row r="1269" spans="1:7" ht="13.5" x14ac:dyDescent="0.25">
      <c r="A1269" s="274"/>
      <c r="B1269" s="274"/>
      <c r="C1269" s="274"/>
      <c r="D1269" s="276"/>
      <c r="E1269" s="277"/>
      <c r="F1269" s="277"/>
      <c r="G1269" s="277"/>
    </row>
    <row r="1270" spans="1:7" ht="13.5" x14ac:dyDescent="0.25">
      <c r="A1270" s="274"/>
      <c r="B1270" s="274"/>
      <c r="C1270" s="274"/>
      <c r="D1270" s="276"/>
      <c r="E1270" s="277"/>
      <c r="F1270" s="277"/>
      <c r="G1270" s="277"/>
    </row>
    <row r="1271" spans="1:7" ht="13.5" x14ac:dyDescent="0.25">
      <c r="A1271" s="274"/>
      <c r="B1271" s="274"/>
      <c r="C1271" s="274"/>
      <c r="D1271" s="276"/>
      <c r="E1271" s="277"/>
      <c r="F1271" s="277"/>
      <c r="G1271" s="277"/>
    </row>
    <row r="1272" spans="1:7" ht="13.5" x14ac:dyDescent="0.25">
      <c r="A1272" s="274"/>
      <c r="B1272" s="274"/>
      <c r="C1272" s="274"/>
      <c r="D1272" s="276"/>
      <c r="E1272" s="277"/>
      <c r="F1272" s="277"/>
      <c r="G1272" s="277"/>
    </row>
    <row r="1273" spans="1:7" ht="13.5" x14ac:dyDescent="0.25">
      <c r="A1273" s="80"/>
      <c r="B1273" s="80"/>
      <c r="C1273" s="274"/>
      <c r="D1273" s="276"/>
      <c r="E1273" s="277"/>
      <c r="F1273" s="277"/>
      <c r="G1273" s="277"/>
    </row>
    <row r="1274" spans="1:7" ht="13.5" x14ac:dyDescent="0.25">
      <c r="A1274" s="80"/>
      <c r="B1274" s="80"/>
      <c r="C1274" s="274"/>
      <c r="D1274" s="80"/>
      <c r="E1274" s="80"/>
      <c r="F1274" s="80"/>
      <c r="G1274" s="80"/>
    </row>
  </sheetData>
  <pageMargins left="0.7" right="0.7" top="0.75" bottom="0.75" header="0.3" footer="0.3"/>
  <pageSetup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4312-301E-48A9-A115-3860A0A3FEE5}">
  <sheetPr>
    <tabColor rgb="FF92D050"/>
  </sheetPr>
  <dimension ref="A1:G372"/>
  <sheetViews>
    <sheetView zoomScale="69" zoomScaleNormal="69" workbookViewId="0">
      <selection activeCell="C365" sqref="C365"/>
    </sheetView>
  </sheetViews>
  <sheetFormatPr defaultColWidth="9.140625" defaultRowHeight="12.75" x14ac:dyDescent="0.2"/>
  <cols>
    <col min="1" max="1" width="9.28515625" style="34" bestFit="1" customWidth="1"/>
    <col min="2" max="2" width="13.28515625" style="34" customWidth="1"/>
    <col min="3" max="3" width="56.85546875" style="34" customWidth="1"/>
    <col min="4" max="4" width="9.140625" style="34" customWidth="1"/>
    <col min="5" max="5" width="9.28515625" style="34" bestFit="1" customWidth="1"/>
    <col min="6" max="6" width="12.7109375" style="56" customWidth="1"/>
    <col min="7" max="7" width="18.7109375" style="56" customWidth="1"/>
    <col min="8" max="8" width="9.140625" style="34" customWidth="1"/>
    <col min="9" max="16384" width="9.140625" style="34"/>
  </cols>
  <sheetData>
    <row r="1" spans="1:7" ht="13.5" thickBot="1" x14ac:dyDescent="0.25">
      <c r="A1" s="80"/>
      <c r="B1" s="80"/>
      <c r="C1" s="81"/>
      <c r="D1" s="82"/>
      <c r="E1" s="81"/>
      <c r="F1" s="83"/>
      <c r="G1" s="83"/>
    </row>
    <row r="2" spans="1:7" x14ac:dyDescent="0.2">
      <c r="A2" s="80"/>
      <c r="B2" s="80"/>
      <c r="C2" s="84" t="s">
        <v>109</v>
      </c>
      <c r="D2" s="82"/>
      <c r="E2" s="81"/>
      <c r="F2" s="83"/>
      <c r="G2" s="85" t="e">
        <f>#REF!</f>
        <v>#REF!</v>
      </c>
    </row>
    <row r="3" spans="1:7" ht="13.5" thickBot="1" x14ac:dyDescent="0.25">
      <c r="A3" s="80"/>
      <c r="B3" s="80"/>
      <c r="C3" s="86" t="s">
        <v>110</v>
      </c>
      <c r="D3" s="82"/>
      <c r="E3" s="81"/>
      <c r="F3" s="83"/>
      <c r="G3" s="87" t="e">
        <f>SUM(G2:G2)</f>
        <v>#REF!</v>
      </c>
    </row>
    <row r="5" spans="1:7" ht="13.5" x14ac:dyDescent="0.25">
      <c r="A5" s="88"/>
      <c r="B5" s="89"/>
      <c r="C5" s="88"/>
      <c r="D5" s="90"/>
      <c r="E5" s="91"/>
      <c r="F5" s="92"/>
      <c r="G5" s="92"/>
    </row>
    <row r="6" spans="1:7" ht="1.5" customHeight="1" thickBot="1" x14ac:dyDescent="0.3">
      <c r="A6" s="89" t="s">
        <v>111</v>
      </c>
      <c r="B6" s="88"/>
      <c r="C6" s="88"/>
      <c r="D6" s="90"/>
      <c r="E6" s="91"/>
      <c r="F6" s="92"/>
      <c r="G6" s="92"/>
    </row>
    <row r="7" spans="1:7" ht="26.25" thickBot="1" x14ac:dyDescent="0.25">
      <c r="A7" s="93" t="s">
        <v>112</v>
      </c>
      <c r="B7" s="93" t="s">
        <v>113</v>
      </c>
      <c r="C7" s="94" t="s">
        <v>114</v>
      </c>
      <c r="D7" s="93" t="s">
        <v>115</v>
      </c>
      <c r="E7" s="93" t="s">
        <v>116</v>
      </c>
      <c r="F7" s="95" t="s">
        <v>117</v>
      </c>
      <c r="G7" s="423" t="s">
        <v>118</v>
      </c>
    </row>
    <row r="8" spans="1:7" ht="14.25" thickBot="1" x14ac:dyDescent="0.25">
      <c r="A8" s="97"/>
      <c r="B8" s="98"/>
      <c r="C8" s="99" t="s">
        <v>455</v>
      </c>
      <c r="D8" s="98"/>
      <c r="E8" s="100"/>
      <c r="F8" s="424"/>
      <c r="G8" s="425"/>
    </row>
    <row r="9" spans="1:7" ht="13.5" x14ac:dyDescent="0.2">
      <c r="A9" s="103">
        <v>1</v>
      </c>
      <c r="B9" s="104" t="s">
        <v>120</v>
      </c>
      <c r="C9" s="105" t="s">
        <v>121</v>
      </c>
      <c r="D9" s="106" t="s">
        <v>122</v>
      </c>
      <c r="E9" s="107">
        <v>400</v>
      </c>
      <c r="F9" s="426"/>
      <c r="G9" s="427">
        <f>E9*F9</f>
        <v>0</v>
      </c>
    </row>
    <row r="10" spans="1:7" ht="13.5" x14ac:dyDescent="0.2">
      <c r="A10" s="110">
        <v>2</v>
      </c>
      <c r="B10" s="104" t="s">
        <v>120</v>
      </c>
      <c r="C10" s="105" t="s">
        <v>123</v>
      </c>
      <c r="D10" s="106" t="s">
        <v>122</v>
      </c>
      <c r="E10" s="111">
        <v>200</v>
      </c>
      <c r="F10" s="426"/>
      <c r="G10" s="427">
        <f t="shared" ref="G10:G24" si="0">E10*F10</f>
        <v>0</v>
      </c>
    </row>
    <row r="11" spans="1:7" ht="13.5" x14ac:dyDescent="0.2">
      <c r="A11" s="110">
        <v>3</v>
      </c>
      <c r="B11" s="112" t="s">
        <v>124</v>
      </c>
      <c r="C11" s="105" t="s">
        <v>125</v>
      </c>
      <c r="D11" s="113" t="s">
        <v>126</v>
      </c>
      <c r="E11" s="114">
        <f>8</f>
        <v>8</v>
      </c>
      <c r="F11" s="428"/>
      <c r="G11" s="427">
        <f t="shared" si="0"/>
        <v>0</v>
      </c>
    </row>
    <row r="12" spans="1:7" ht="13.5" x14ac:dyDescent="0.2">
      <c r="A12" s="110">
        <v>4</v>
      </c>
      <c r="B12" s="112" t="s">
        <v>127</v>
      </c>
      <c r="C12" s="105" t="s">
        <v>128</v>
      </c>
      <c r="D12" s="113" t="s">
        <v>126</v>
      </c>
      <c r="E12" s="114">
        <f>8</f>
        <v>8</v>
      </c>
      <c r="F12" s="428"/>
      <c r="G12" s="427">
        <f t="shared" si="0"/>
        <v>0</v>
      </c>
    </row>
    <row r="13" spans="1:7" ht="13.5" x14ac:dyDescent="0.2">
      <c r="A13" s="110">
        <v>5</v>
      </c>
      <c r="B13" s="554" t="s">
        <v>129</v>
      </c>
      <c r="C13" s="117" t="s">
        <v>130</v>
      </c>
      <c r="D13" s="113" t="s">
        <v>126</v>
      </c>
      <c r="E13" s="114">
        <f>24</f>
        <v>24</v>
      </c>
      <c r="F13" s="428"/>
      <c r="G13" s="427">
        <f t="shared" si="0"/>
        <v>0</v>
      </c>
    </row>
    <row r="14" spans="1:7" ht="13.5" x14ac:dyDescent="0.2">
      <c r="A14" s="110">
        <v>6</v>
      </c>
      <c r="B14" s="553"/>
      <c r="C14" s="117" t="s">
        <v>131</v>
      </c>
      <c r="D14" s="113" t="s">
        <v>126</v>
      </c>
      <c r="E14" s="114">
        <f>4</f>
        <v>4</v>
      </c>
      <c r="F14" s="428"/>
      <c r="G14" s="427">
        <f t="shared" si="0"/>
        <v>0</v>
      </c>
    </row>
    <row r="15" spans="1:7" ht="13.5" x14ac:dyDescent="0.2">
      <c r="A15" s="110">
        <v>7</v>
      </c>
      <c r="B15" s="553"/>
      <c r="C15" s="117" t="s">
        <v>132</v>
      </c>
      <c r="D15" s="113" t="s">
        <v>126</v>
      </c>
      <c r="E15" s="114">
        <f>4</f>
        <v>4</v>
      </c>
      <c r="F15" s="428"/>
      <c r="G15" s="427">
        <f t="shared" si="0"/>
        <v>0</v>
      </c>
    </row>
    <row r="16" spans="1:7" ht="13.5" x14ac:dyDescent="0.2">
      <c r="A16" s="110">
        <v>8</v>
      </c>
      <c r="B16" s="553"/>
      <c r="C16" s="105" t="s">
        <v>133</v>
      </c>
      <c r="D16" s="113" t="s">
        <v>126</v>
      </c>
      <c r="E16" s="111">
        <v>12</v>
      </c>
      <c r="F16" s="428"/>
      <c r="G16" s="427">
        <f>E16*F16</f>
        <v>0</v>
      </c>
    </row>
    <row r="17" spans="1:7" ht="13.5" x14ac:dyDescent="0.2">
      <c r="A17" s="110">
        <v>9</v>
      </c>
      <c r="B17" s="553"/>
      <c r="C17" s="105" t="s">
        <v>134</v>
      </c>
      <c r="D17" s="113" t="s">
        <v>126</v>
      </c>
      <c r="E17" s="111">
        <f>4</f>
        <v>4</v>
      </c>
      <c r="F17" s="428"/>
      <c r="G17" s="427">
        <f t="shared" si="0"/>
        <v>0</v>
      </c>
    </row>
    <row r="18" spans="1:7" ht="13.5" x14ac:dyDescent="0.2">
      <c r="A18" s="110">
        <v>10</v>
      </c>
      <c r="B18" s="553"/>
      <c r="C18" s="105" t="s">
        <v>135</v>
      </c>
      <c r="D18" s="113" t="s">
        <v>126</v>
      </c>
      <c r="E18" s="111">
        <f>18</f>
        <v>18</v>
      </c>
      <c r="F18" s="428"/>
      <c r="G18" s="427">
        <f t="shared" si="0"/>
        <v>0</v>
      </c>
    </row>
    <row r="19" spans="1:7" ht="13.5" x14ac:dyDescent="0.2">
      <c r="A19" s="110">
        <v>11</v>
      </c>
      <c r="B19" s="553"/>
      <c r="C19" s="105" t="s">
        <v>136</v>
      </c>
      <c r="D19" s="113" t="s">
        <v>126</v>
      </c>
      <c r="E19" s="111">
        <f>8</f>
        <v>8</v>
      </c>
      <c r="F19" s="428"/>
      <c r="G19" s="427">
        <f t="shared" si="0"/>
        <v>0</v>
      </c>
    </row>
    <row r="20" spans="1:7" ht="13.5" x14ac:dyDescent="0.2">
      <c r="A20" s="110">
        <v>12</v>
      </c>
      <c r="B20" s="553"/>
      <c r="C20" s="105" t="s">
        <v>137</v>
      </c>
      <c r="D20" s="113" t="s">
        <v>126</v>
      </c>
      <c r="E20" s="118">
        <v>64</v>
      </c>
      <c r="F20" s="428"/>
      <c r="G20" s="427">
        <f t="shared" si="0"/>
        <v>0</v>
      </c>
    </row>
    <row r="21" spans="1:7" ht="13.5" x14ac:dyDescent="0.2">
      <c r="A21" s="110">
        <v>13</v>
      </c>
      <c r="B21" s="553"/>
      <c r="C21" s="105" t="s">
        <v>138</v>
      </c>
      <c r="D21" s="113" t="s">
        <v>126</v>
      </c>
      <c r="E21" s="118">
        <f>2</f>
        <v>2</v>
      </c>
      <c r="F21" s="428"/>
      <c r="G21" s="427">
        <f t="shared" si="0"/>
        <v>0</v>
      </c>
    </row>
    <row r="22" spans="1:7" ht="13.5" x14ac:dyDescent="0.2">
      <c r="A22" s="110">
        <v>14</v>
      </c>
      <c r="B22" s="553"/>
      <c r="C22" s="117" t="s">
        <v>139</v>
      </c>
      <c r="D22" s="113" t="s">
        <v>126</v>
      </c>
      <c r="E22" s="114">
        <f>12</f>
        <v>12</v>
      </c>
      <c r="F22" s="428"/>
      <c r="G22" s="427">
        <f t="shared" si="0"/>
        <v>0</v>
      </c>
    </row>
    <row r="23" spans="1:7" ht="13.5" x14ac:dyDescent="0.2">
      <c r="A23" s="110">
        <v>15</v>
      </c>
      <c r="B23" s="553"/>
      <c r="C23" s="117" t="s">
        <v>140</v>
      </c>
      <c r="D23" s="113" t="s">
        <v>126</v>
      </c>
      <c r="E23" s="114">
        <f>4</f>
        <v>4</v>
      </c>
      <c r="F23" s="428"/>
      <c r="G23" s="427">
        <f t="shared" si="0"/>
        <v>0</v>
      </c>
    </row>
    <row r="24" spans="1:7" ht="14.25" thickBot="1" x14ac:dyDescent="0.25">
      <c r="A24" s="119">
        <v>16</v>
      </c>
      <c r="B24" s="555"/>
      <c r="C24" s="120" t="s">
        <v>141</v>
      </c>
      <c r="D24" s="121" t="s">
        <v>126</v>
      </c>
      <c r="E24" s="114">
        <f>4</f>
        <v>4</v>
      </c>
      <c r="F24" s="428"/>
      <c r="G24" s="427">
        <f t="shared" si="0"/>
        <v>0</v>
      </c>
    </row>
    <row r="25" spans="1:7" ht="14.25" thickBot="1" x14ac:dyDescent="0.25">
      <c r="A25" s="97"/>
      <c r="B25" s="98"/>
      <c r="C25" s="99" t="s">
        <v>456</v>
      </c>
      <c r="D25" s="98"/>
      <c r="E25" s="100"/>
      <c r="F25" s="424"/>
      <c r="G25" s="425"/>
    </row>
    <row r="26" spans="1:7" ht="13.5" x14ac:dyDescent="0.2">
      <c r="A26" s="103">
        <v>1</v>
      </c>
      <c r="B26" s="104" t="s">
        <v>120</v>
      </c>
      <c r="C26" s="105" t="s">
        <v>121</v>
      </c>
      <c r="D26" s="106" t="s">
        <v>122</v>
      </c>
      <c r="E26" s="107">
        <f>1100</f>
        <v>1100</v>
      </c>
      <c r="F26" s="426"/>
      <c r="G26" s="427">
        <f>E26*F26</f>
        <v>0</v>
      </c>
    </row>
    <row r="27" spans="1:7" ht="13.5" x14ac:dyDescent="0.2">
      <c r="A27" s="110">
        <v>2</v>
      </c>
      <c r="B27" s="112" t="s">
        <v>124</v>
      </c>
      <c r="C27" s="105" t="s">
        <v>143</v>
      </c>
      <c r="D27" s="113" t="s">
        <v>126</v>
      </c>
      <c r="E27" s="114">
        <f>3</f>
        <v>3</v>
      </c>
      <c r="F27" s="428"/>
      <c r="G27" s="427">
        <f t="shared" ref="G27:G32" si="1">E27*F27</f>
        <v>0</v>
      </c>
    </row>
    <row r="28" spans="1:7" ht="13.5" x14ac:dyDescent="0.2">
      <c r="A28" s="110">
        <v>3</v>
      </c>
      <c r="B28" s="554" t="s">
        <v>129</v>
      </c>
      <c r="C28" s="117" t="s">
        <v>130</v>
      </c>
      <c r="D28" s="113" t="s">
        <v>126</v>
      </c>
      <c r="E28" s="114">
        <f>12</f>
        <v>12</v>
      </c>
      <c r="F28" s="428"/>
      <c r="G28" s="427">
        <f t="shared" si="1"/>
        <v>0</v>
      </c>
    </row>
    <row r="29" spans="1:7" ht="13.5" x14ac:dyDescent="0.2">
      <c r="A29" s="110">
        <v>4</v>
      </c>
      <c r="B29" s="553"/>
      <c r="C29" s="117" t="s">
        <v>144</v>
      </c>
      <c r="D29" s="113" t="s">
        <v>126</v>
      </c>
      <c r="E29" s="114">
        <f>6</f>
        <v>6</v>
      </c>
      <c r="F29" s="428"/>
      <c r="G29" s="427">
        <f t="shared" si="1"/>
        <v>0</v>
      </c>
    </row>
    <row r="30" spans="1:7" ht="13.5" x14ac:dyDescent="0.2">
      <c r="A30" s="110">
        <v>5</v>
      </c>
      <c r="B30" s="553"/>
      <c r="C30" s="105" t="s">
        <v>136</v>
      </c>
      <c r="D30" s="113" t="s">
        <v>126</v>
      </c>
      <c r="E30" s="111">
        <f>12</f>
        <v>12</v>
      </c>
      <c r="F30" s="428"/>
      <c r="G30" s="427">
        <f t="shared" si="1"/>
        <v>0</v>
      </c>
    </row>
    <row r="31" spans="1:7" ht="13.5" x14ac:dyDescent="0.2">
      <c r="A31" s="110">
        <v>6</v>
      </c>
      <c r="B31" s="553"/>
      <c r="C31" s="105" t="s">
        <v>137</v>
      </c>
      <c r="D31" s="113" t="s">
        <v>126</v>
      </c>
      <c r="E31" s="118">
        <f>63</f>
        <v>63</v>
      </c>
      <c r="F31" s="428"/>
      <c r="G31" s="427">
        <f t="shared" si="1"/>
        <v>0</v>
      </c>
    </row>
    <row r="32" spans="1:7" ht="14.25" thickBot="1" x14ac:dyDescent="0.25">
      <c r="A32" s="119">
        <v>7</v>
      </c>
      <c r="B32" s="555"/>
      <c r="C32" s="120" t="s">
        <v>145</v>
      </c>
      <c r="D32" s="121" t="s">
        <v>126</v>
      </c>
      <c r="E32" s="114">
        <f>7</f>
        <v>7</v>
      </c>
      <c r="F32" s="428"/>
      <c r="G32" s="427">
        <f t="shared" si="1"/>
        <v>0</v>
      </c>
    </row>
    <row r="33" spans="1:7" ht="14.25" thickBot="1" x14ac:dyDescent="0.25">
      <c r="A33" s="97"/>
      <c r="B33" s="98"/>
      <c r="C33" s="99" t="s">
        <v>457</v>
      </c>
      <c r="D33" s="98"/>
      <c r="E33" s="100"/>
      <c r="F33" s="424"/>
      <c r="G33" s="425"/>
    </row>
    <row r="34" spans="1:7" ht="13.5" x14ac:dyDescent="0.2">
      <c r="A34" s="103">
        <v>1</v>
      </c>
      <c r="B34" s="104" t="s">
        <v>120</v>
      </c>
      <c r="C34" s="105" t="s">
        <v>121</v>
      </c>
      <c r="D34" s="106" t="s">
        <v>122</v>
      </c>
      <c r="E34" s="107">
        <f>1350</f>
        <v>1350</v>
      </c>
      <c r="F34" s="426"/>
      <c r="G34" s="427">
        <f>E34*F34</f>
        <v>0</v>
      </c>
    </row>
    <row r="35" spans="1:7" ht="13.5" x14ac:dyDescent="0.2">
      <c r="A35" s="110">
        <v>2</v>
      </c>
      <c r="B35" s="112" t="s">
        <v>124</v>
      </c>
      <c r="C35" s="105" t="s">
        <v>143</v>
      </c>
      <c r="D35" s="113" t="s">
        <v>126</v>
      </c>
      <c r="E35" s="114">
        <f>6</f>
        <v>6</v>
      </c>
      <c r="F35" s="428"/>
      <c r="G35" s="427">
        <f t="shared" ref="G35:G44" si="2">E35*F35</f>
        <v>0</v>
      </c>
    </row>
    <row r="36" spans="1:7" ht="13.5" x14ac:dyDescent="0.2">
      <c r="A36" s="110">
        <v>3</v>
      </c>
      <c r="B36" s="112" t="s">
        <v>124</v>
      </c>
      <c r="C36" s="105" t="s">
        <v>147</v>
      </c>
      <c r="D36" s="113" t="s">
        <v>126</v>
      </c>
      <c r="E36" s="114">
        <f>3</f>
        <v>3</v>
      </c>
      <c r="F36" s="428"/>
      <c r="G36" s="427">
        <f t="shared" si="2"/>
        <v>0</v>
      </c>
    </row>
    <row r="37" spans="1:7" ht="13.5" x14ac:dyDescent="0.2">
      <c r="A37" s="110">
        <v>4</v>
      </c>
      <c r="B37" s="112" t="s">
        <v>148</v>
      </c>
      <c r="C37" s="105" t="s">
        <v>149</v>
      </c>
      <c r="D37" s="113" t="s">
        <v>126</v>
      </c>
      <c r="E37" s="114">
        <f>233</f>
        <v>233</v>
      </c>
      <c r="F37" s="429"/>
      <c r="G37" s="427">
        <f t="shared" si="2"/>
        <v>0</v>
      </c>
    </row>
    <row r="38" spans="1:7" ht="13.5" x14ac:dyDescent="0.2">
      <c r="A38" s="110">
        <v>5</v>
      </c>
      <c r="B38" s="554" t="s">
        <v>129</v>
      </c>
      <c r="C38" s="117" t="s">
        <v>132</v>
      </c>
      <c r="D38" s="113" t="s">
        <v>126</v>
      </c>
      <c r="E38" s="114">
        <f>3</f>
        <v>3</v>
      </c>
      <c r="F38" s="428"/>
      <c r="G38" s="427">
        <f t="shared" si="2"/>
        <v>0</v>
      </c>
    </row>
    <row r="39" spans="1:7" ht="13.5" x14ac:dyDescent="0.2">
      <c r="A39" s="110">
        <v>6</v>
      </c>
      <c r="B39" s="553"/>
      <c r="C39" s="117" t="s">
        <v>130</v>
      </c>
      <c r="D39" s="113" t="s">
        <v>126</v>
      </c>
      <c r="E39" s="114">
        <f>34</f>
        <v>34</v>
      </c>
      <c r="F39" s="428"/>
      <c r="G39" s="427">
        <f t="shared" si="2"/>
        <v>0</v>
      </c>
    </row>
    <row r="40" spans="1:7" ht="13.5" x14ac:dyDescent="0.2">
      <c r="A40" s="110">
        <v>7</v>
      </c>
      <c r="B40" s="553"/>
      <c r="C40" s="117" t="s">
        <v>144</v>
      </c>
      <c r="D40" s="113" t="s">
        <v>126</v>
      </c>
      <c r="E40" s="114">
        <f>6</f>
        <v>6</v>
      </c>
      <c r="F40" s="428"/>
      <c r="G40" s="427">
        <f t="shared" si="2"/>
        <v>0</v>
      </c>
    </row>
    <row r="41" spans="1:7" ht="13.5" x14ac:dyDescent="0.2">
      <c r="A41" s="110">
        <v>8</v>
      </c>
      <c r="B41" s="553"/>
      <c r="C41" s="105" t="s">
        <v>136</v>
      </c>
      <c r="D41" s="113" t="s">
        <v>126</v>
      </c>
      <c r="E41" s="111">
        <f>36</f>
        <v>36</v>
      </c>
      <c r="F41" s="428"/>
      <c r="G41" s="427">
        <f t="shared" si="2"/>
        <v>0</v>
      </c>
    </row>
    <row r="42" spans="1:7" ht="13.5" x14ac:dyDescent="0.2">
      <c r="A42" s="110">
        <v>9</v>
      </c>
      <c r="B42" s="553"/>
      <c r="C42" s="117" t="s">
        <v>150</v>
      </c>
      <c r="D42" s="113" t="s">
        <v>126</v>
      </c>
      <c r="E42" s="114">
        <f>6</f>
        <v>6</v>
      </c>
      <c r="F42" s="428"/>
      <c r="G42" s="427">
        <f t="shared" si="2"/>
        <v>0</v>
      </c>
    </row>
    <row r="43" spans="1:7" ht="13.5" x14ac:dyDescent="0.2">
      <c r="A43" s="110">
        <v>10</v>
      </c>
      <c r="B43" s="553"/>
      <c r="C43" s="117" t="s">
        <v>145</v>
      </c>
      <c r="D43" s="113" t="s">
        <v>126</v>
      </c>
      <c r="E43" s="114">
        <f>8</f>
        <v>8</v>
      </c>
      <c r="F43" s="428"/>
      <c r="G43" s="427">
        <f t="shared" si="2"/>
        <v>0</v>
      </c>
    </row>
    <row r="44" spans="1:7" ht="14.25" thickBot="1" x14ac:dyDescent="0.25">
      <c r="A44" s="119">
        <v>11</v>
      </c>
      <c r="B44" s="555"/>
      <c r="C44" s="120" t="s">
        <v>141</v>
      </c>
      <c r="D44" s="121" t="s">
        <v>126</v>
      </c>
      <c r="E44" s="114">
        <f>3</f>
        <v>3</v>
      </c>
      <c r="F44" s="428"/>
      <c r="G44" s="427">
        <f t="shared" si="2"/>
        <v>0</v>
      </c>
    </row>
    <row r="45" spans="1:7" ht="14.25" thickBot="1" x14ac:dyDescent="0.25">
      <c r="A45" s="97"/>
      <c r="B45" s="98"/>
      <c r="C45" s="99" t="s">
        <v>458</v>
      </c>
      <c r="D45" s="98"/>
      <c r="E45" s="100"/>
      <c r="F45" s="424"/>
      <c r="G45" s="425"/>
    </row>
    <row r="46" spans="1:7" ht="13.5" x14ac:dyDescent="0.2">
      <c r="A46" s="103">
        <v>1</v>
      </c>
      <c r="B46" s="104" t="s">
        <v>120</v>
      </c>
      <c r="C46" s="105" t="s">
        <v>121</v>
      </c>
      <c r="D46" s="106" t="s">
        <v>122</v>
      </c>
      <c r="E46" s="107">
        <f>1350</f>
        <v>1350</v>
      </c>
      <c r="F46" s="426"/>
      <c r="G46" s="427">
        <f>E46*F46</f>
        <v>0</v>
      </c>
    </row>
    <row r="47" spans="1:7" ht="13.5" x14ac:dyDescent="0.2">
      <c r="A47" s="110">
        <v>2</v>
      </c>
      <c r="B47" s="112" t="s">
        <v>124</v>
      </c>
      <c r="C47" s="105" t="s">
        <v>143</v>
      </c>
      <c r="D47" s="113" t="s">
        <v>126</v>
      </c>
      <c r="E47" s="114">
        <f>9</f>
        <v>9</v>
      </c>
      <c r="F47" s="428"/>
      <c r="G47" s="427">
        <f t="shared" ref="G47:G56" si="3">E47*F47</f>
        <v>0</v>
      </c>
    </row>
    <row r="48" spans="1:7" ht="13.5" x14ac:dyDescent="0.2">
      <c r="A48" s="110">
        <v>3</v>
      </c>
      <c r="B48" s="112" t="s">
        <v>124</v>
      </c>
      <c r="C48" s="105" t="s">
        <v>147</v>
      </c>
      <c r="D48" s="113" t="s">
        <v>126</v>
      </c>
      <c r="E48" s="114">
        <f>3</f>
        <v>3</v>
      </c>
      <c r="F48" s="428"/>
      <c r="G48" s="427">
        <f t="shared" si="3"/>
        <v>0</v>
      </c>
    </row>
    <row r="49" spans="1:7" ht="13.5" x14ac:dyDescent="0.2">
      <c r="A49" s="110">
        <v>4</v>
      </c>
      <c r="B49" s="112" t="s">
        <v>148</v>
      </c>
      <c r="C49" s="105" t="s">
        <v>149</v>
      </c>
      <c r="D49" s="113" t="s">
        <v>126</v>
      </c>
      <c r="E49" s="114">
        <f>233</f>
        <v>233</v>
      </c>
      <c r="F49" s="429"/>
      <c r="G49" s="427">
        <f t="shared" si="3"/>
        <v>0</v>
      </c>
    </row>
    <row r="50" spans="1:7" ht="13.5" x14ac:dyDescent="0.2">
      <c r="A50" s="110">
        <v>5</v>
      </c>
      <c r="B50" s="554" t="s">
        <v>129</v>
      </c>
      <c r="C50" s="117" t="s">
        <v>132</v>
      </c>
      <c r="D50" s="113" t="s">
        <v>126</v>
      </c>
      <c r="E50" s="114">
        <f>3</f>
        <v>3</v>
      </c>
      <c r="F50" s="428"/>
      <c r="G50" s="427">
        <f t="shared" si="3"/>
        <v>0</v>
      </c>
    </row>
    <row r="51" spans="1:7" ht="13.5" x14ac:dyDescent="0.2">
      <c r="A51" s="110">
        <v>6</v>
      </c>
      <c r="B51" s="553"/>
      <c r="C51" s="117" t="s">
        <v>130</v>
      </c>
      <c r="D51" s="113" t="s">
        <v>126</v>
      </c>
      <c r="E51" s="114">
        <f>34</f>
        <v>34</v>
      </c>
      <c r="F51" s="428"/>
      <c r="G51" s="427">
        <f t="shared" si="3"/>
        <v>0</v>
      </c>
    </row>
    <row r="52" spans="1:7" ht="13.5" x14ac:dyDescent="0.2">
      <c r="A52" s="110">
        <v>7</v>
      </c>
      <c r="B52" s="553"/>
      <c r="C52" s="117" t="s">
        <v>144</v>
      </c>
      <c r="D52" s="113" t="s">
        <v>126</v>
      </c>
      <c r="E52" s="114">
        <f>6</f>
        <v>6</v>
      </c>
      <c r="F52" s="428"/>
      <c r="G52" s="427">
        <f t="shared" si="3"/>
        <v>0</v>
      </c>
    </row>
    <row r="53" spans="1:7" ht="13.5" x14ac:dyDescent="0.2">
      <c r="A53" s="110">
        <v>8</v>
      </c>
      <c r="B53" s="553"/>
      <c r="C53" s="105" t="s">
        <v>136</v>
      </c>
      <c r="D53" s="113" t="s">
        <v>126</v>
      </c>
      <c r="E53" s="111">
        <f>36</f>
        <v>36</v>
      </c>
      <c r="F53" s="428"/>
      <c r="G53" s="427">
        <f t="shared" si="3"/>
        <v>0</v>
      </c>
    </row>
    <row r="54" spans="1:7" ht="13.5" x14ac:dyDescent="0.2">
      <c r="A54" s="110">
        <v>9</v>
      </c>
      <c r="B54" s="553"/>
      <c r="C54" s="117" t="s">
        <v>150</v>
      </c>
      <c r="D54" s="113" t="s">
        <v>126</v>
      </c>
      <c r="E54" s="114">
        <f>6</f>
        <v>6</v>
      </c>
      <c r="F54" s="428"/>
      <c r="G54" s="427">
        <f t="shared" si="3"/>
        <v>0</v>
      </c>
    </row>
    <row r="55" spans="1:7" ht="13.5" x14ac:dyDescent="0.2">
      <c r="A55" s="110">
        <v>10</v>
      </c>
      <c r="B55" s="553"/>
      <c r="C55" s="117" t="s">
        <v>145</v>
      </c>
      <c r="D55" s="113" t="s">
        <v>126</v>
      </c>
      <c r="E55" s="114">
        <f>8</f>
        <v>8</v>
      </c>
      <c r="F55" s="428"/>
      <c r="G55" s="427">
        <f t="shared" si="3"/>
        <v>0</v>
      </c>
    </row>
    <row r="56" spans="1:7" ht="14.25" thickBot="1" x14ac:dyDescent="0.25">
      <c r="A56" s="119">
        <v>11</v>
      </c>
      <c r="B56" s="555"/>
      <c r="C56" s="120" t="s">
        <v>141</v>
      </c>
      <c r="D56" s="121" t="s">
        <v>126</v>
      </c>
      <c r="E56" s="114">
        <f>3</f>
        <v>3</v>
      </c>
      <c r="F56" s="428"/>
      <c r="G56" s="427">
        <f t="shared" si="3"/>
        <v>0</v>
      </c>
    </row>
    <row r="57" spans="1:7" ht="14.25" thickBot="1" x14ac:dyDescent="0.25">
      <c r="A57" s="97"/>
      <c r="B57" s="98"/>
      <c r="C57" s="99" t="s">
        <v>459</v>
      </c>
      <c r="D57" s="98"/>
      <c r="E57" s="100"/>
      <c r="F57" s="424"/>
      <c r="G57" s="425"/>
    </row>
    <row r="58" spans="1:7" ht="13.5" x14ac:dyDescent="0.2">
      <c r="A58" s="103">
        <v>1</v>
      </c>
      <c r="B58" s="104" t="s">
        <v>120</v>
      </c>
      <c r="C58" s="105" t="s">
        <v>121</v>
      </c>
      <c r="D58" s="106" t="s">
        <v>122</v>
      </c>
      <c r="E58" s="107">
        <f>650</f>
        <v>650</v>
      </c>
      <c r="F58" s="426"/>
      <c r="G58" s="427">
        <f>E58*F58</f>
        <v>0</v>
      </c>
    </row>
    <row r="59" spans="1:7" ht="13.5" x14ac:dyDescent="0.2">
      <c r="A59" s="110">
        <v>2</v>
      </c>
      <c r="B59" s="112" t="s">
        <v>124</v>
      </c>
      <c r="C59" s="105" t="s">
        <v>143</v>
      </c>
      <c r="D59" s="113" t="s">
        <v>126</v>
      </c>
      <c r="E59" s="114">
        <f>6</f>
        <v>6</v>
      </c>
      <c r="F59" s="428"/>
      <c r="G59" s="427">
        <f t="shared" ref="G59:G64" si="4">E59*F59</f>
        <v>0</v>
      </c>
    </row>
    <row r="60" spans="1:7" ht="13.5" x14ac:dyDescent="0.2">
      <c r="A60" s="110">
        <v>3</v>
      </c>
      <c r="B60" s="112" t="s">
        <v>124</v>
      </c>
      <c r="C60" s="105" t="s">
        <v>147</v>
      </c>
      <c r="D60" s="113" t="s">
        <v>126</v>
      </c>
      <c r="E60" s="114">
        <f>3</f>
        <v>3</v>
      </c>
      <c r="F60" s="428"/>
      <c r="G60" s="427">
        <f t="shared" si="4"/>
        <v>0</v>
      </c>
    </row>
    <row r="61" spans="1:7" ht="13.5" x14ac:dyDescent="0.2">
      <c r="A61" s="110">
        <v>4</v>
      </c>
      <c r="B61" s="112" t="s">
        <v>148</v>
      </c>
      <c r="C61" s="105" t="s">
        <v>149</v>
      </c>
      <c r="D61" s="113" t="s">
        <v>126</v>
      </c>
      <c r="E61" s="114">
        <f>210</f>
        <v>210</v>
      </c>
      <c r="F61" s="429"/>
      <c r="G61" s="427">
        <f t="shared" si="4"/>
        <v>0</v>
      </c>
    </row>
    <row r="62" spans="1:7" ht="13.5" x14ac:dyDescent="0.2">
      <c r="A62" s="110">
        <v>5</v>
      </c>
      <c r="B62" s="554" t="s">
        <v>129</v>
      </c>
      <c r="C62" s="117" t="s">
        <v>130</v>
      </c>
      <c r="D62" s="113" t="s">
        <v>126</v>
      </c>
      <c r="E62" s="114">
        <f>24</f>
        <v>24</v>
      </c>
      <c r="F62" s="428"/>
      <c r="G62" s="427">
        <f t="shared" si="4"/>
        <v>0</v>
      </c>
    </row>
    <row r="63" spans="1:7" ht="13.5" x14ac:dyDescent="0.2">
      <c r="A63" s="110">
        <v>6</v>
      </c>
      <c r="B63" s="553"/>
      <c r="C63" s="105" t="s">
        <v>136</v>
      </c>
      <c r="D63" s="113" t="s">
        <v>126</v>
      </c>
      <c r="E63" s="111">
        <f>24</f>
        <v>24</v>
      </c>
      <c r="F63" s="428"/>
      <c r="G63" s="427">
        <f t="shared" si="4"/>
        <v>0</v>
      </c>
    </row>
    <row r="64" spans="1:7" ht="14.25" thickBot="1" x14ac:dyDescent="0.25">
      <c r="A64" s="119">
        <v>7</v>
      </c>
      <c r="B64" s="555"/>
      <c r="C64" s="120" t="s">
        <v>145</v>
      </c>
      <c r="D64" s="121" t="s">
        <v>126</v>
      </c>
      <c r="E64" s="114">
        <f>5</f>
        <v>5</v>
      </c>
      <c r="F64" s="428"/>
      <c r="G64" s="427">
        <f t="shared" si="4"/>
        <v>0</v>
      </c>
    </row>
    <row r="65" spans="1:7" ht="14.25" thickBot="1" x14ac:dyDescent="0.25">
      <c r="A65" s="97"/>
      <c r="B65" s="98"/>
      <c r="C65" s="99" t="s">
        <v>460</v>
      </c>
      <c r="D65" s="98"/>
      <c r="E65" s="100"/>
      <c r="F65" s="424"/>
      <c r="G65" s="425"/>
    </row>
    <row r="66" spans="1:7" ht="13.5" x14ac:dyDescent="0.2">
      <c r="A66" s="103">
        <v>1</v>
      </c>
      <c r="B66" s="104" t="s">
        <v>120</v>
      </c>
      <c r="C66" s="105" t="s">
        <v>121</v>
      </c>
      <c r="D66" s="106" t="s">
        <v>122</v>
      </c>
      <c r="E66" s="107">
        <v>300</v>
      </c>
      <c r="F66" s="426"/>
      <c r="G66" s="427">
        <f>E66*F66</f>
        <v>0</v>
      </c>
    </row>
    <row r="67" spans="1:7" ht="13.5" x14ac:dyDescent="0.2">
      <c r="A67" s="110">
        <v>2</v>
      </c>
      <c r="B67" s="112" t="s">
        <v>148</v>
      </c>
      <c r="C67" s="105" t="s">
        <v>149</v>
      </c>
      <c r="D67" s="113" t="s">
        <v>126</v>
      </c>
      <c r="E67" s="114">
        <f>30</f>
        <v>30</v>
      </c>
      <c r="F67" s="429"/>
      <c r="G67" s="427">
        <f t="shared" ref="G67:G70" si="5">E67*F67</f>
        <v>0</v>
      </c>
    </row>
    <row r="68" spans="1:7" ht="13.5" x14ac:dyDescent="0.2">
      <c r="A68" s="110">
        <v>3</v>
      </c>
      <c r="B68" s="556" t="s">
        <v>129</v>
      </c>
      <c r="C68" s="117" t="s">
        <v>130</v>
      </c>
      <c r="D68" s="113" t="s">
        <v>126</v>
      </c>
      <c r="E68" s="114">
        <f>24</f>
        <v>24</v>
      </c>
      <c r="F68" s="428"/>
      <c r="G68" s="427">
        <f t="shared" si="5"/>
        <v>0</v>
      </c>
    </row>
    <row r="69" spans="1:7" ht="13.5" x14ac:dyDescent="0.2">
      <c r="A69" s="110">
        <v>4</v>
      </c>
      <c r="B69" s="557"/>
      <c r="C69" s="105" t="s">
        <v>136</v>
      </c>
      <c r="D69" s="113" t="s">
        <v>126</v>
      </c>
      <c r="E69" s="111">
        <f>12</f>
        <v>12</v>
      </c>
      <c r="F69" s="428"/>
      <c r="G69" s="427">
        <f t="shared" si="5"/>
        <v>0</v>
      </c>
    </row>
    <row r="70" spans="1:7" ht="14.25" thickBot="1" x14ac:dyDescent="0.25">
      <c r="A70" s="119">
        <v>5</v>
      </c>
      <c r="B70" s="558"/>
      <c r="C70" s="120" t="s">
        <v>145</v>
      </c>
      <c r="D70" s="121" t="s">
        <v>126</v>
      </c>
      <c r="E70" s="114">
        <f>3</f>
        <v>3</v>
      </c>
      <c r="F70" s="428"/>
      <c r="G70" s="427">
        <f t="shared" si="5"/>
        <v>0</v>
      </c>
    </row>
    <row r="71" spans="1:7" ht="14.25" thickBot="1" x14ac:dyDescent="0.25">
      <c r="A71" s="124"/>
      <c r="B71" s="125"/>
      <c r="C71" s="126" t="s">
        <v>461</v>
      </c>
      <c r="D71" s="125"/>
      <c r="E71" s="127"/>
      <c r="F71" s="424"/>
      <c r="G71" s="425"/>
    </row>
    <row r="72" spans="1:7" ht="13.5" x14ac:dyDescent="0.2">
      <c r="A72" s="128">
        <v>1</v>
      </c>
      <c r="B72" s="129" t="s">
        <v>120</v>
      </c>
      <c r="C72" s="130" t="s">
        <v>121</v>
      </c>
      <c r="D72" s="131" t="s">
        <v>122</v>
      </c>
      <c r="E72" s="132">
        <v>300</v>
      </c>
      <c r="F72" s="426"/>
      <c r="G72" s="427">
        <f>E72*F72</f>
        <v>0</v>
      </c>
    </row>
    <row r="73" spans="1:7" ht="13.5" x14ac:dyDescent="0.2">
      <c r="A73" s="133">
        <v>2</v>
      </c>
      <c r="B73" s="134" t="s">
        <v>148</v>
      </c>
      <c r="C73" s="130" t="s">
        <v>149</v>
      </c>
      <c r="D73" s="135" t="s">
        <v>126</v>
      </c>
      <c r="E73" s="136">
        <v>30</v>
      </c>
      <c r="F73" s="429"/>
      <c r="G73" s="427">
        <f>E73*F73</f>
        <v>0</v>
      </c>
    </row>
    <row r="74" spans="1:7" ht="13.5" x14ac:dyDescent="0.2">
      <c r="A74" s="133">
        <v>3</v>
      </c>
      <c r="B74" s="559" t="s">
        <v>129</v>
      </c>
      <c r="C74" s="137" t="s">
        <v>130</v>
      </c>
      <c r="D74" s="135" t="s">
        <v>126</v>
      </c>
      <c r="E74" s="136">
        <v>30</v>
      </c>
      <c r="F74" s="428"/>
      <c r="G74" s="427">
        <f>E74*F74</f>
        <v>0</v>
      </c>
    </row>
    <row r="75" spans="1:7" ht="13.5" x14ac:dyDescent="0.2">
      <c r="A75" s="133">
        <v>4</v>
      </c>
      <c r="B75" s="560"/>
      <c r="C75" s="130" t="s">
        <v>136</v>
      </c>
      <c r="D75" s="135" t="s">
        <v>126</v>
      </c>
      <c r="E75" s="138">
        <v>12</v>
      </c>
      <c r="F75" s="428"/>
      <c r="G75" s="427">
        <f>E75*F75</f>
        <v>0</v>
      </c>
    </row>
    <row r="76" spans="1:7" ht="14.25" thickBot="1" x14ac:dyDescent="0.25">
      <c r="A76" s="139">
        <v>5</v>
      </c>
      <c r="B76" s="561"/>
      <c r="C76" s="140" t="s">
        <v>145</v>
      </c>
      <c r="D76" s="141" t="s">
        <v>126</v>
      </c>
      <c r="E76" s="136">
        <v>3</v>
      </c>
      <c r="F76" s="428"/>
      <c r="G76" s="430">
        <f>E76*F76</f>
        <v>0</v>
      </c>
    </row>
    <row r="77" spans="1:7" ht="14.25" thickBot="1" x14ac:dyDescent="0.25">
      <c r="A77" s="124"/>
      <c r="B77" s="125"/>
      <c r="C77" s="126" t="s">
        <v>462</v>
      </c>
      <c r="D77" s="125"/>
      <c r="E77" s="127"/>
      <c r="F77" s="424"/>
      <c r="G77" s="425"/>
    </row>
    <row r="78" spans="1:7" ht="13.5" x14ac:dyDescent="0.2">
      <c r="A78" s="128">
        <v>1</v>
      </c>
      <c r="B78" s="129" t="s">
        <v>120</v>
      </c>
      <c r="C78" s="130" t="s">
        <v>121</v>
      </c>
      <c r="D78" s="131" t="s">
        <v>122</v>
      </c>
      <c r="E78" s="143">
        <v>1100</v>
      </c>
      <c r="F78" s="426"/>
      <c r="G78" s="427">
        <f>E78*F78</f>
        <v>0</v>
      </c>
    </row>
    <row r="79" spans="1:7" ht="13.5" x14ac:dyDescent="0.2">
      <c r="A79" s="133">
        <v>2</v>
      </c>
      <c r="B79" s="134" t="s">
        <v>124</v>
      </c>
      <c r="C79" s="130" t="s">
        <v>143</v>
      </c>
      <c r="D79" s="135" t="s">
        <v>126</v>
      </c>
      <c r="E79" s="136">
        <v>9</v>
      </c>
      <c r="F79" s="428"/>
      <c r="G79" s="427">
        <f t="shared" ref="G79:G93" si="6">E79*F79</f>
        <v>0</v>
      </c>
    </row>
    <row r="80" spans="1:7" ht="13.5" x14ac:dyDescent="0.2">
      <c r="A80" s="133">
        <v>3</v>
      </c>
      <c r="B80" s="134" t="s">
        <v>124</v>
      </c>
      <c r="C80" s="130" t="s">
        <v>147</v>
      </c>
      <c r="D80" s="135" t="s">
        <v>126</v>
      </c>
      <c r="E80" s="136">
        <v>3</v>
      </c>
      <c r="F80" s="428"/>
      <c r="G80" s="427">
        <f t="shared" si="6"/>
        <v>0</v>
      </c>
    </row>
    <row r="81" spans="1:7" ht="13.5" x14ac:dyDescent="0.2">
      <c r="A81" s="133">
        <v>4</v>
      </c>
      <c r="B81" s="134" t="s">
        <v>148</v>
      </c>
      <c r="C81" s="130" t="s">
        <v>149</v>
      </c>
      <c r="D81" s="135" t="s">
        <v>126</v>
      </c>
      <c r="E81" s="136">
        <v>233</v>
      </c>
      <c r="F81" s="429"/>
      <c r="G81" s="427">
        <f t="shared" si="6"/>
        <v>0</v>
      </c>
    </row>
    <row r="82" spans="1:7" ht="13.5" x14ac:dyDescent="0.2">
      <c r="A82" s="133">
        <v>5</v>
      </c>
      <c r="B82" s="559" t="s">
        <v>129</v>
      </c>
      <c r="C82" s="137" t="s">
        <v>130</v>
      </c>
      <c r="D82" s="135" t="s">
        <v>126</v>
      </c>
      <c r="E82" s="136">
        <v>52</v>
      </c>
      <c r="F82" s="428"/>
      <c r="G82" s="427">
        <f t="shared" si="6"/>
        <v>0</v>
      </c>
    </row>
    <row r="83" spans="1:7" ht="13.5" x14ac:dyDescent="0.2">
      <c r="A83" s="133">
        <v>6</v>
      </c>
      <c r="B83" s="560"/>
      <c r="C83" s="137" t="s">
        <v>131</v>
      </c>
      <c r="D83" s="135" t="s">
        <v>126</v>
      </c>
      <c r="E83" s="136">
        <v>3</v>
      </c>
      <c r="F83" s="428"/>
      <c r="G83" s="427">
        <f t="shared" si="6"/>
        <v>0</v>
      </c>
    </row>
    <row r="84" spans="1:7" ht="13.5" x14ac:dyDescent="0.2">
      <c r="A84" s="133">
        <v>7</v>
      </c>
      <c r="B84" s="560"/>
      <c r="C84" s="137" t="s">
        <v>132</v>
      </c>
      <c r="D84" s="135" t="s">
        <v>126</v>
      </c>
      <c r="E84" s="136">
        <v>3</v>
      </c>
      <c r="F84" s="428"/>
      <c r="G84" s="427">
        <f t="shared" si="6"/>
        <v>0</v>
      </c>
    </row>
    <row r="85" spans="1:7" ht="13.5" x14ac:dyDescent="0.2">
      <c r="A85" s="133">
        <v>8</v>
      </c>
      <c r="B85" s="560"/>
      <c r="C85" s="137" t="s">
        <v>156</v>
      </c>
      <c r="D85" s="135" t="s">
        <v>126</v>
      </c>
      <c r="E85" s="136">
        <v>6</v>
      </c>
      <c r="F85" s="428"/>
      <c r="G85" s="427">
        <f t="shared" si="6"/>
        <v>0</v>
      </c>
    </row>
    <row r="86" spans="1:7" ht="13.5" x14ac:dyDescent="0.2">
      <c r="A86" s="133">
        <v>9</v>
      </c>
      <c r="B86" s="560"/>
      <c r="C86" s="137" t="s">
        <v>157</v>
      </c>
      <c r="D86" s="135" t="s">
        <v>126</v>
      </c>
      <c r="E86" s="136">
        <v>6</v>
      </c>
      <c r="F86" s="428"/>
      <c r="G86" s="427">
        <f t="shared" si="6"/>
        <v>0</v>
      </c>
    </row>
    <row r="87" spans="1:7" ht="13.5" x14ac:dyDescent="0.2">
      <c r="A87" s="133">
        <v>10</v>
      </c>
      <c r="B87" s="560"/>
      <c r="C87" s="137" t="s">
        <v>158</v>
      </c>
      <c r="D87" s="135" t="s">
        <v>126</v>
      </c>
      <c r="E87" s="136">
        <v>6</v>
      </c>
      <c r="F87" s="428"/>
      <c r="G87" s="427">
        <f t="shared" si="6"/>
        <v>0</v>
      </c>
    </row>
    <row r="88" spans="1:7" ht="13.5" x14ac:dyDescent="0.2">
      <c r="A88" s="133">
        <v>11</v>
      </c>
      <c r="B88" s="560"/>
      <c r="C88" s="137" t="s">
        <v>130</v>
      </c>
      <c r="D88" s="135" t="s">
        <v>126</v>
      </c>
      <c r="E88" s="136">
        <v>22</v>
      </c>
      <c r="F88" s="428"/>
      <c r="G88" s="427">
        <f t="shared" si="6"/>
        <v>0</v>
      </c>
    </row>
    <row r="89" spans="1:7" ht="13.5" x14ac:dyDescent="0.2">
      <c r="A89" s="133">
        <v>12</v>
      </c>
      <c r="B89" s="560"/>
      <c r="C89" s="137" t="s">
        <v>144</v>
      </c>
      <c r="D89" s="135" t="s">
        <v>126</v>
      </c>
      <c r="E89" s="136">
        <v>6</v>
      </c>
      <c r="F89" s="428"/>
      <c r="G89" s="427">
        <f t="shared" si="6"/>
        <v>0</v>
      </c>
    </row>
    <row r="90" spans="1:7" ht="13.5" x14ac:dyDescent="0.2">
      <c r="A90" s="133">
        <v>13</v>
      </c>
      <c r="B90" s="560"/>
      <c r="C90" s="130" t="s">
        <v>136</v>
      </c>
      <c r="D90" s="135" t="s">
        <v>126</v>
      </c>
      <c r="E90" s="138">
        <v>36</v>
      </c>
      <c r="F90" s="428"/>
      <c r="G90" s="427">
        <f t="shared" si="6"/>
        <v>0</v>
      </c>
    </row>
    <row r="91" spans="1:7" ht="13.5" x14ac:dyDescent="0.2">
      <c r="A91" s="133">
        <v>14</v>
      </c>
      <c r="B91" s="560"/>
      <c r="C91" s="130" t="s">
        <v>138</v>
      </c>
      <c r="D91" s="135" t="s">
        <v>126</v>
      </c>
      <c r="E91" s="136">
        <v>6</v>
      </c>
      <c r="F91" s="428"/>
      <c r="G91" s="427">
        <f t="shared" si="6"/>
        <v>0</v>
      </c>
    </row>
    <row r="92" spans="1:7" ht="13.5" x14ac:dyDescent="0.2">
      <c r="A92" s="133">
        <v>15</v>
      </c>
      <c r="B92" s="560"/>
      <c r="C92" s="137" t="s">
        <v>150</v>
      </c>
      <c r="D92" s="135" t="s">
        <v>126</v>
      </c>
      <c r="E92" s="136">
        <v>6</v>
      </c>
      <c r="F92" s="428"/>
      <c r="G92" s="427">
        <f t="shared" si="6"/>
        <v>0</v>
      </c>
    </row>
    <row r="93" spans="1:7" ht="14.25" thickBot="1" x14ac:dyDescent="0.25">
      <c r="A93" s="139">
        <v>16</v>
      </c>
      <c r="B93" s="561"/>
      <c r="C93" s="140" t="s">
        <v>145</v>
      </c>
      <c r="D93" s="141" t="s">
        <v>126</v>
      </c>
      <c r="E93" s="136">
        <v>8</v>
      </c>
      <c r="F93" s="428"/>
      <c r="G93" s="427">
        <f t="shared" si="6"/>
        <v>0</v>
      </c>
    </row>
    <row r="94" spans="1:7" ht="14.25" thickBot="1" x14ac:dyDescent="0.25">
      <c r="A94" s="124"/>
      <c r="B94" s="125"/>
      <c r="C94" s="126" t="s">
        <v>463</v>
      </c>
      <c r="D94" s="125"/>
      <c r="E94" s="127"/>
      <c r="F94" s="424"/>
      <c r="G94" s="425"/>
    </row>
    <row r="95" spans="1:7" ht="14.25" thickBot="1" x14ac:dyDescent="0.25">
      <c r="A95" s="139">
        <v>1</v>
      </c>
      <c r="B95" s="145"/>
      <c r="C95" s="140" t="s">
        <v>145</v>
      </c>
      <c r="D95" s="141" t="s">
        <v>126</v>
      </c>
      <c r="E95" s="136">
        <v>5</v>
      </c>
      <c r="F95" s="431"/>
      <c r="G95" s="427">
        <f t="shared" ref="G95" si="7">E95*F95</f>
        <v>0</v>
      </c>
    </row>
    <row r="96" spans="1:7" ht="14.25" thickBot="1" x14ac:dyDescent="0.25">
      <c r="A96" s="97"/>
      <c r="B96" s="98"/>
      <c r="C96" s="99" t="s">
        <v>464</v>
      </c>
      <c r="D96" s="98"/>
      <c r="E96" s="100"/>
      <c r="F96" s="424"/>
      <c r="G96" s="425"/>
    </row>
    <row r="97" spans="1:7" ht="13.5" x14ac:dyDescent="0.2">
      <c r="A97" s="103">
        <v>1</v>
      </c>
      <c r="B97" s="104" t="s">
        <v>120</v>
      </c>
      <c r="C97" s="105" t="s">
        <v>121</v>
      </c>
      <c r="D97" s="106" t="s">
        <v>122</v>
      </c>
      <c r="E97" s="107">
        <f>36</f>
        <v>36</v>
      </c>
      <c r="F97" s="426"/>
      <c r="G97" s="427">
        <f t="shared" ref="G97:G100" si="8">E97*F97</f>
        <v>0</v>
      </c>
    </row>
    <row r="98" spans="1:7" ht="13.5" x14ac:dyDescent="0.2">
      <c r="A98" s="110">
        <v>2</v>
      </c>
      <c r="B98" s="112" t="s">
        <v>148</v>
      </c>
      <c r="C98" s="105" t="s">
        <v>149</v>
      </c>
      <c r="D98" s="113" t="s">
        <v>126</v>
      </c>
      <c r="E98" s="114">
        <f>6</f>
        <v>6</v>
      </c>
      <c r="F98" s="429"/>
      <c r="G98" s="427">
        <f t="shared" si="8"/>
        <v>0</v>
      </c>
    </row>
    <row r="99" spans="1:7" ht="13.5" x14ac:dyDescent="0.2">
      <c r="A99" s="110">
        <v>3</v>
      </c>
      <c r="B99" s="554" t="s">
        <v>129</v>
      </c>
      <c r="C99" s="105" t="s">
        <v>136</v>
      </c>
      <c r="D99" s="113" t="s">
        <v>126</v>
      </c>
      <c r="E99" s="111">
        <f>6</f>
        <v>6</v>
      </c>
      <c r="F99" s="428"/>
      <c r="G99" s="427">
        <f t="shared" si="8"/>
        <v>0</v>
      </c>
    </row>
    <row r="100" spans="1:7" ht="14.25" thickBot="1" x14ac:dyDescent="0.25">
      <c r="A100" s="119">
        <v>4</v>
      </c>
      <c r="B100" s="555"/>
      <c r="C100" s="120" t="s">
        <v>150</v>
      </c>
      <c r="D100" s="121" t="s">
        <v>126</v>
      </c>
      <c r="E100" s="114">
        <f>6</f>
        <v>6</v>
      </c>
      <c r="F100" s="428"/>
      <c r="G100" s="427">
        <f t="shared" si="8"/>
        <v>0</v>
      </c>
    </row>
    <row r="101" spans="1:7" ht="14.25" thickBot="1" x14ac:dyDescent="0.25">
      <c r="A101" s="124"/>
      <c r="B101" s="98"/>
      <c r="C101" s="99" t="s">
        <v>465</v>
      </c>
      <c r="D101" s="98"/>
      <c r="E101" s="100"/>
      <c r="F101" s="424"/>
      <c r="G101" s="425"/>
    </row>
    <row r="102" spans="1:7" ht="13.5" x14ac:dyDescent="0.2">
      <c r="A102" s="128">
        <v>1</v>
      </c>
      <c r="B102" s="146" t="s">
        <v>120</v>
      </c>
      <c r="C102" s="147" t="s">
        <v>121</v>
      </c>
      <c r="D102" s="148" t="s">
        <v>122</v>
      </c>
      <c r="E102" s="149">
        <v>335</v>
      </c>
      <c r="F102" s="150"/>
      <c r="G102" s="432">
        <f>E102*F102</f>
        <v>0</v>
      </c>
    </row>
    <row r="103" spans="1:7" ht="13.5" x14ac:dyDescent="0.2">
      <c r="A103" s="133">
        <v>2</v>
      </c>
      <c r="B103" s="146" t="s">
        <v>148</v>
      </c>
      <c r="C103" s="147" t="s">
        <v>149</v>
      </c>
      <c r="D103" s="148" t="s">
        <v>126</v>
      </c>
      <c r="E103" s="149">
        <v>70</v>
      </c>
      <c r="F103" s="150"/>
      <c r="G103" s="432">
        <f>E103*F103</f>
        <v>0</v>
      </c>
    </row>
    <row r="104" spans="1:7" ht="13.5" x14ac:dyDescent="0.2">
      <c r="A104" s="133">
        <v>3</v>
      </c>
      <c r="B104" s="553" t="s">
        <v>129</v>
      </c>
      <c r="C104" s="147" t="s">
        <v>136</v>
      </c>
      <c r="D104" s="148" t="s">
        <v>126</v>
      </c>
      <c r="E104" s="149">
        <v>6</v>
      </c>
      <c r="F104" s="150"/>
      <c r="G104" s="432">
        <f>E104*F104</f>
        <v>0</v>
      </c>
    </row>
    <row r="105" spans="1:7" ht="13.5" x14ac:dyDescent="0.2">
      <c r="A105" s="133">
        <v>4</v>
      </c>
      <c r="B105" s="553"/>
      <c r="C105" s="147" t="s">
        <v>145</v>
      </c>
      <c r="D105" s="148" t="s">
        <v>126</v>
      </c>
      <c r="E105" s="149">
        <v>7</v>
      </c>
      <c r="F105" s="150"/>
      <c r="G105" s="432">
        <f t="shared" ref="G105:G110" si="9">E105*F105</f>
        <v>0</v>
      </c>
    </row>
    <row r="106" spans="1:7" ht="13.5" x14ac:dyDescent="0.2">
      <c r="A106" s="133">
        <v>5</v>
      </c>
      <c r="B106" s="553"/>
      <c r="C106" s="147" t="s">
        <v>130</v>
      </c>
      <c r="D106" s="148" t="s">
        <v>126</v>
      </c>
      <c r="E106" s="149">
        <v>18</v>
      </c>
      <c r="F106" s="150"/>
      <c r="G106" s="432">
        <f t="shared" si="9"/>
        <v>0</v>
      </c>
    </row>
    <row r="107" spans="1:7" ht="13.5" x14ac:dyDescent="0.2">
      <c r="A107" s="133">
        <v>6</v>
      </c>
      <c r="B107" s="553"/>
      <c r="C107" s="147" t="s">
        <v>144</v>
      </c>
      <c r="D107" s="148" t="s">
        <v>126</v>
      </c>
      <c r="E107" s="149">
        <v>6</v>
      </c>
      <c r="F107" s="150"/>
      <c r="G107" s="432">
        <f t="shared" si="9"/>
        <v>0</v>
      </c>
    </row>
    <row r="108" spans="1:7" ht="13.5" x14ac:dyDescent="0.2">
      <c r="A108" s="133">
        <v>7</v>
      </c>
      <c r="B108" s="553"/>
      <c r="C108" s="147" t="s">
        <v>141</v>
      </c>
      <c r="D108" s="148" t="s">
        <v>126</v>
      </c>
      <c r="E108" s="149">
        <v>3</v>
      </c>
      <c r="F108" s="150"/>
      <c r="G108" s="432">
        <f t="shared" si="9"/>
        <v>0</v>
      </c>
    </row>
    <row r="109" spans="1:7" ht="13.5" x14ac:dyDescent="0.2">
      <c r="A109" s="133">
        <v>8</v>
      </c>
      <c r="B109" s="553"/>
      <c r="C109" s="147" t="s">
        <v>131</v>
      </c>
      <c r="D109" s="148" t="s">
        <v>126</v>
      </c>
      <c r="E109" s="149">
        <v>3</v>
      </c>
      <c r="F109" s="150"/>
      <c r="G109" s="432">
        <f t="shared" si="9"/>
        <v>0</v>
      </c>
    </row>
    <row r="110" spans="1:7" ht="14.25" thickBot="1" x14ac:dyDescent="0.25">
      <c r="A110" s="133">
        <v>9</v>
      </c>
      <c r="B110" s="555"/>
      <c r="C110" s="147" t="s">
        <v>132</v>
      </c>
      <c r="D110" s="148" t="s">
        <v>126</v>
      </c>
      <c r="E110" s="149">
        <v>3</v>
      </c>
      <c r="F110" s="150"/>
      <c r="G110" s="432">
        <f t="shared" si="9"/>
        <v>0</v>
      </c>
    </row>
    <row r="111" spans="1:7" ht="14.25" thickBot="1" x14ac:dyDescent="0.25">
      <c r="A111" s="124"/>
      <c r="B111" s="152"/>
      <c r="C111" s="99" t="s">
        <v>466</v>
      </c>
      <c r="D111" s="98"/>
      <c r="E111" s="100"/>
      <c r="F111" s="424"/>
      <c r="G111" s="425"/>
    </row>
    <row r="112" spans="1:7" ht="13.5" x14ac:dyDescent="0.2">
      <c r="A112" s="128">
        <v>1</v>
      </c>
      <c r="B112" s="146" t="s">
        <v>120</v>
      </c>
      <c r="C112" s="147" t="s">
        <v>163</v>
      </c>
      <c r="D112" s="148" t="s">
        <v>122</v>
      </c>
      <c r="E112" s="149">
        <v>335</v>
      </c>
      <c r="F112" s="150"/>
      <c r="G112" s="432">
        <f>E112*F112</f>
        <v>0</v>
      </c>
    </row>
    <row r="113" spans="1:7" ht="13.5" x14ac:dyDescent="0.2">
      <c r="A113" s="133">
        <v>2</v>
      </c>
      <c r="B113" s="146" t="s">
        <v>148</v>
      </c>
      <c r="C113" s="147" t="s">
        <v>149</v>
      </c>
      <c r="D113" s="148" t="s">
        <v>126</v>
      </c>
      <c r="E113" s="149">
        <v>70</v>
      </c>
      <c r="F113" s="150"/>
      <c r="G113" s="432">
        <f>E113*F113</f>
        <v>0</v>
      </c>
    </row>
    <row r="114" spans="1:7" ht="13.5" x14ac:dyDescent="0.2">
      <c r="A114" s="133">
        <v>3</v>
      </c>
      <c r="B114" s="553" t="s">
        <v>129</v>
      </c>
      <c r="C114" s="147" t="s">
        <v>136</v>
      </c>
      <c r="D114" s="148" t="s">
        <v>126</v>
      </c>
      <c r="E114" s="149">
        <v>6</v>
      </c>
      <c r="F114" s="150"/>
      <c r="G114" s="432">
        <f>E114*F114</f>
        <v>0</v>
      </c>
    </row>
    <row r="115" spans="1:7" ht="13.5" x14ac:dyDescent="0.2">
      <c r="A115" s="133">
        <v>4</v>
      </c>
      <c r="B115" s="553"/>
      <c r="C115" s="147" t="s">
        <v>145</v>
      </c>
      <c r="D115" s="148" t="s">
        <v>126</v>
      </c>
      <c r="E115" s="149">
        <v>7</v>
      </c>
      <c r="F115" s="150"/>
      <c r="G115" s="432">
        <f t="shared" ref="G115:G120" si="10">E115*F115</f>
        <v>0</v>
      </c>
    </row>
    <row r="116" spans="1:7" ht="13.5" x14ac:dyDescent="0.2">
      <c r="A116" s="133">
        <v>5</v>
      </c>
      <c r="B116" s="553"/>
      <c r="C116" s="147" t="s">
        <v>130</v>
      </c>
      <c r="D116" s="148" t="s">
        <v>126</v>
      </c>
      <c r="E116" s="149">
        <v>18</v>
      </c>
      <c r="F116" s="150"/>
      <c r="G116" s="432">
        <f t="shared" si="10"/>
        <v>0</v>
      </c>
    </row>
    <row r="117" spans="1:7" ht="13.5" x14ac:dyDescent="0.2">
      <c r="A117" s="133">
        <v>6</v>
      </c>
      <c r="B117" s="553"/>
      <c r="C117" s="147" t="s">
        <v>144</v>
      </c>
      <c r="D117" s="148" t="s">
        <v>126</v>
      </c>
      <c r="E117" s="149">
        <v>6</v>
      </c>
      <c r="F117" s="150"/>
      <c r="G117" s="432">
        <f t="shared" si="10"/>
        <v>0</v>
      </c>
    </row>
    <row r="118" spans="1:7" ht="13.5" x14ac:dyDescent="0.2">
      <c r="A118" s="133">
        <v>7</v>
      </c>
      <c r="B118" s="553"/>
      <c r="C118" s="147" t="s">
        <v>141</v>
      </c>
      <c r="D118" s="148" t="s">
        <v>126</v>
      </c>
      <c r="E118" s="149">
        <v>3</v>
      </c>
      <c r="F118" s="150"/>
      <c r="G118" s="432">
        <f t="shared" si="10"/>
        <v>0</v>
      </c>
    </row>
    <row r="119" spans="1:7" ht="13.5" x14ac:dyDescent="0.2">
      <c r="A119" s="133">
        <v>8</v>
      </c>
      <c r="B119" s="553"/>
      <c r="C119" s="147" t="s">
        <v>131</v>
      </c>
      <c r="D119" s="148" t="s">
        <v>126</v>
      </c>
      <c r="E119" s="149">
        <v>3</v>
      </c>
      <c r="F119" s="150"/>
      <c r="G119" s="432">
        <f t="shared" si="10"/>
        <v>0</v>
      </c>
    </row>
    <row r="120" spans="1:7" ht="14.25" thickBot="1" x14ac:dyDescent="0.25">
      <c r="A120" s="133">
        <v>9</v>
      </c>
      <c r="B120" s="555"/>
      <c r="C120" s="147" t="s">
        <v>132</v>
      </c>
      <c r="D120" s="148" t="s">
        <v>126</v>
      </c>
      <c r="E120" s="149">
        <v>3</v>
      </c>
      <c r="F120" s="150"/>
      <c r="G120" s="432">
        <f t="shared" si="10"/>
        <v>0</v>
      </c>
    </row>
    <row r="121" spans="1:7" ht="14.25" thickBot="1" x14ac:dyDescent="0.25">
      <c r="A121" s="124"/>
      <c r="B121" s="152"/>
      <c r="C121" s="99" t="s">
        <v>467</v>
      </c>
      <c r="D121" s="98"/>
      <c r="E121" s="100"/>
      <c r="F121" s="424"/>
      <c r="G121" s="425"/>
    </row>
    <row r="122" spans="1:7" ht="13.5" x14ac:dyDescent="0.2">
      <c r="A122" s="128">
        <v>1</v>
      </c>
      <c r="B122" s="146" t="s">
        <v>120</v>
      </c>
      <c r="C122" s="147" t="s">
        <v>163</v>
      </c>
      <c r="D122" s="148" t="s">
        <v>122</v>
      </c>
      <c r="E122" s="149">
        <v>335</v>
      </c>
      <c r="F122" s="150"/>
      <c r="G122" s="432">
        <f>E122*F122</f>
        <v>0</v>
      </c>
    </row>
    <row r="123" spans="1:7" ht="13.5" x14ac:dyDescent="0.2">
      <c r="A123" s="133">
        <v>2</v>
      </c>
      <c r="B123" s="146" t="s">
        <v>148</v>
      </c>
      <c r="C123" s="147" t="s">
        <v>149</v>
      </c>
      <c r="D123" s="148" t="s">
        <v>126</v>
      </c>
      <c r="E123" s="149">
        <v>70</v>
      </c>
      <c r="F123" s="150"/>
      <c r="G123" s="432">
        <f>E123*F123</f>
        <v>0</v>
      </c>
    </row>
    <row r="124" spans="1:7" ht="13.5" x14ac:dyDescent="0.2">
      <c r="A124" s="133">
        <v>3</v>
      </c>
      <c r="B124" s="553" t="s">
        <v>129</v>
      </c>
      <c r="C124" s="147" t="s">
        <v>136</v>
      </c>
      <c r="D124" s="148" t="s">
        <v>126</v>
      </c>
      <c r="E124" s="149">
        <v>6</v>
      </c>
      <c r="F124" s="150"/>
      <c r="G124" s="432">
        <f>E124*F124</f>
        <v>0</v>
      </c>
    </row>
    <row r="125" spans="1:7" ht="13.5" x14ac:dyDescent="0.2">
      <c r="A125" s="133">
        <v>4</v>
      </c>
      <c r="B125" s="553"/>
      <c r="C125" s="147" t="s">
        <v>145</v>
      </c>
      <c r="D125" s="148" t="s">
        <v>126</v>
      </c>
      <c r="E125" s="149">
        <v>7</v>
      </c>
      <c r="F125" s="150"/>
      <c r="G125" s="432">
        <f t="shared" ref="G125:G130" si="11">E125*F125</f>
        <v>0</v>
      </c>
    </row>
    <row r="126" spans="1:7" ht="13.5" x14ac:dyDescent="0.2">
      <c r="A126" s="133">
        <v>5</v>
      </c>
      <c r="B126" s="553"/>
      <c r="C126" s="147" t="s">
        <v>130</v>
      </c>
      <c r="D126" s="148" t="s">
        <v>126</v>
      </c>
      <c r="E126" s="149">
        <v>18</v>
      </c>
      <c r="F126" s="150"/>
      <c r="G126" s="432">
        <f t="shared" si="11"/>
        <v>0</v>
      </c>
    </row>
    <row r="127" spans="1:7" ht="13.5" x14ac:dyDescent="0.2">
      <c r="A127" s="133">
        <v>6</v>
      </c>
      <c r="B127" s="553"/>
      <c r="C127" s="147" t="s">
        <v>144</v>
      </c>
      <c r="D127" s="148" t="s">
        <v>126</v>
      </c>
      <c r="E127" s="149">
        <v>6</v>
      </c>
      <c r="F127" s="150"/>
      <c r="G127" s="432">
        <f t="shared" si="11"/>
        <v>0</v>
      </c>
    </row>
    <row r="128" spans="1:7" ht="13.5" x14ac:dyDescent="0.2">
      <c r="A128" s="133">
        <v>7</v>
      </c>
      <c r="B128" s="553"/>
      <c r="C128" s="147" t="s">
        <v>141</v>
      </c>
      <c r="D128" s="148" t="s">
        <v>126</v>
      </c>
      <c r="E128" s="149">
        <v>3</v>
      </c>
      <c r="F128" s="150"/>
      <c r="G128" s="432">
        <f t="shared" si="11"/>
        <v>0</v>
      </c>
    </row>
    <row r="129" spans="1:7" ht="13.5" x14ac:dyDescent="0.2">
      <c r="A129" s="133">
        <v>8</v>
      </c>
      <c r="B129" s="553"/>
      <c r="C129" s="147" t="s">
        <v>165</v>
      </c>
      <c r="D129" s="148" t="s">
        <v>126</v>
      </c>
      <c r="E129" s="149">
        <v>3</v>
      </c>
      <c r="F129" s="150"/>
      <c r="G129" s="432">
        <f t="shared" si="11"/>
        <v>0</v>
      </c>
    </row>
    <row r="130" spans="1:7" ht="14.25" thickBot="1" x14ac:dyDescent="0.25">
      <c r="A130" s="133">
        <v>9</v>
      </c>
      <c r="B130" s="146"/>
      <c r="C130" s="147" t="s">
        <v>132</v>
      </c>
      <c r="D130" s="148" t="s">
        <v>126</v>
      </c>
      <c r="E130" s="149">
        <v>3</v>
      </c>
      <c r="F130" s="150"/>
      <c r="G130" s="432">
        <f t="shared" si="11"/>
        <v>0</v>
      </c>
    </row>
    <row r="131" spans="1:7" ht="14.25" thickBot="1" x14ac:dyDescent="0.25">
      <c r="A131" s="124"/>
      <c r="B131" s="152"/>
      <c r="C131" s="99" t="s">
        <v>468</v>
      </c>
      <c r="D131" s="98"/>
      <c r="E131" s="100"/>
      <c r="F131" s="424"/>
      <c r="G131" s="425"/>
    </row>
    <row r="132" spans="1:7" ht="13.5" x14ac:dyDescent="0.2">
      <c r="A132" s="128">
        <v>1</v>
      </c>
      <c r="B132" s="146" t="s">
        <v>120</v>
      </c>
      <c r="C132" s="147" t="s">
        <v>167</v>
      </c>
      <c r="D132" s="148" t="s">
        <v>122</v>
      </c>
      <c r="E132" s="149">
        <v>350</v>
      </c>
      <c r="F132" s="150"/>
      <c r="G132" s="432">
        <f>E132*F132</f>
        <v>0</v>
      </c>
    </row>
    <row r="133" spans="1:7" ht="13.5" x14ac:dyDescent="0.2">
      <c r="A133" s="133">
        <v>2</v>
      </c>
      <c r="B133" s="146" t="s">
        <v>148</v>
      </c>
      <c r="C133" s="147" t="s">
        <v>149</v>
      </c>
      <c r="D133" s="148" t="s">
        <v>126</v>
      </c>
      <c r="E133" s="149">
        <v>70</v>
      </c>
      <c r="F133" s="150"/>
      <c r="G133" s="432">
        <f>E133*F133</f>
        <v>0</v>
      </c>
    </row>
    <row r="134" spans="1:7" ht="13.5" x14ac:dyDescent="0.2">
      <c r="A134" s="133">
        <v>3</v>
      </c>
      <c r="B134" s="553" t="s">
        <v>129</v>
      </c>
      <c r="C134" s="147" t="s">
        <v>136</v>
      </c>
      <c r="D134" s="148" t="s">
        <v>126</v>
      </c>
      <c r="E134" s="149">
        <v>6</v>
      </c>
      <c r="F134" s="150"/>
      <c r="G134" s="432">
        <f>E134*F134</f>
        <v>0</v>
      </c>
    </row>
    <row r="135" spans="1:7" ht="13.5" x14ac:dyDescent="0.2">
      <c r="A135" s="133">
        <v>4</v>
      </c>
      <c r="B135" s="553"/>
      <c r="C135" s="147" t="s">
        <v>145</v>
      </c>
      <c r="D135" s="148" t="s">
        <v>126</v>
      </c>
      <c r="E135" s="149">
        <v>7</v>
      </c>
      <c r="F135" s="150"/>
      <c r="G135" s="432">
        <f t="shared" ref="G135:G139" si="12">E135*F135</f>
        <v>0</v>
      </c>
    </row>
    <row r="136" spans="1:7" ht="13.5" x14ac:dyDescent="0.2">
      <c r="A136" s="133">
        <v>5</v>
      </c>
      <c r="B136" s="553"/>
      <c r="C136" s="147" t="s">
        <v>130</v>
      </c>
      <c r="D136" s="148" t="s">
        <v>126</v>
      </c>
      <c r="E136" s="149">
        <v>12</v>
      </c>
      <c r="F136" s="150"/>
      <c r="G136" s="432">
        <f t="shared" si="12"/>
        <v>0</v>
      </c>
    </row>
    <row r="137" spans="1:7" ht="13.5" x14ac:dyDescent="0.2">
      <c r="A137" s="133">
        <v>6</v>
      </c>
      <c r="B137" s="553"/>
      <c r="C137" s="147" t="s">
        <v>144</v>
      </c>
      <c r="D137" s="148" t="s">
        <v>126</v>
      </c>
      <c r="E137" s="149">
        <v>6</v>
      </c>
      <c r="F137" s="150"/>
      <c r="G137" s="432">
        <f t="shared" si="12"/>
        <v>0</v>
      </c>
    </row>
    <row r="138" spans="1:7" ht="13.5" x14ac:dyDescent="0.2">
      <c r="A138" s="133">
        <v>7</v>
      </c>
      <c r="B138" s="553"/>
      <c r="C138" s="147" t="s">
        <v>158</v>
      </c>
      <c r="D138" s="148" t="s">
        <v>126</v>
      </c>
      <c r="E138" s="149">
        <v>6</v>
      </c>
      <c r="F138" s="150"/>
      <c r="G138" s="432">
        <f t="shared" si="12"/>
        <v>0</v>
      </c>
    </row>
    <row r="139" spans="1:7" ht="14.25" thickBot="1" x14ac:dyDescent="0.25">
      <c r="A139" s="133">
        <v>8</v>
      </c>
      <c r="B139" s="146"/>
      <c r="C139" s="147" t="s">
        <v>132</v>
      </c>
      <c r="D139" s="148" t="s">
        <v>126</v>
      </c>
      <c r="E139" s="149">
        <v>9</v>
      </c>
      <c r="F139" s="150"/>
      <c r="G139" s="432">
        <f t="shared" si="12"/>
        <v>0</v>
      </c>
    </row>
    <row r="140" spans="1:7" ht="14.25" thickBot="1" x14ac:dyDescent="0.25">
      <c r="A140" s="124"/>
      <c r="B140" s="152"/>
      <c r="C140" s="99" t="s">
        <v>469</v>
      </c>
      <c r="D140" s="98"/>
      <c r="E140" s="100"/>
      <c r="F140" s="424"/>
      <c r="G140" s="425"/>
    </row>
    <row r="141" spans="1:7" ht="13.5" x14ac:dyDescent="0.2">
      <c r="A141" s="128">
        <v>1</v>
      </c>
      <c r="B141" s="146" t="s">
        <v>120</v>
      </c>
      <c r="C141" s="147" t="s">
        <v>167</v>
      </c>
      <c r="D141" s="148" t="s">
        <v>122</v>
      </c>
      <c r="E141" s="149">
        <v>350</v>
      </c>
      <c r="F141" s="150"/>
      <c r="G141" s="432">
        <f>E141*F141</f>
        <v>0</v>
      </c>
    </row>
    <row r="142" spans="1:7" ht="13.5" x14ac:dyDescent="0.2">
      <c r="A142" s="133">
        <v>2</v>
      </c>
      <c r="B142" s="146" t="s">
        <v>148</v>
      </c>
      <c r="C142" s="147" t="s">
        <v>149</v>
      </c>
      <c r="D142" s="148" t="s">
        <v>126</v>
      </c>
      <c r="E142" s="149">
        <v>70</v>
      </c>
      <c r="F142" s="150"/>
      <c r="G142" s="432">
        <f>E142*F142</f>
        <v>0</v>
      </c>
    </row>
    <row r="143" spans="1:7" ht="13.5" x14ac:dyDescent="0.2">
      <c r="A143" s="133">
        <v>3</v>
      </c>
      <c r="B143" s="553" t="s">
        <v>129</v>
      </c>
      <c r="C143" s="147" t="s">
        <v>136</v>
      </c>
      <c r="D143" s="148" t="s">
        <v>126</v>
      </c>
      <c r="E143" s="149">
        <v>6</v>
      </c>
      <c r="F143" s="150"/>
      <c r="G143" s="432">
        <f>E143*F143</f>
        <v>0</v>
      </c>
    </row>
    <row r="144" spans="1:7" ht="13.5" x14ac:dyDescent="0.2">
      <c r="A144" s="133">
        <v>4</v>
      </c>
      <c r="B144" s="553"/>
      <c r="C144" s="147" t="s">
        <v>145</v>
      </c>
      <c r="D144" s="148" t="s">
        <v>126</v>
      </c>
      <c r="E144" s="149">
        <v>7</v>
      </c>
      <c r="F144" s="150"/>
      <c r="G144" s="432">
        <f t="shared" ref="G144:G149" si="13">E144*F144</f>
        <v>0</v>
      </c>
    </row>
    <row r="145" spans="1:7" ht="13.5" x14ac:dyDescent="0.2">
      <c r="A145" s="133">
        <v>5</v>
      </c>
      <c r="B145" s="553"/>
      <c r="C145" s="147" t="s">
        <v>130</v>
      </c>
      <c r="D145" s="148" t="s">
        <v>126</v>
      </c>
      <c r="E145" s="149">
        <v>12</v>
      </c>
      <c r="F145" s="150"/>
      <c r="G145" s="432">
        <f t="shared" si="13"/>
        <v>0</v>
      </c>
    </row>
    <row r="146" spans="1:7" ht="13.5" x14ac:dyDescent="0.2">
      <c r="A146" s="133">
        <v>6</v>
      </c>
      <c r="B146" s="553"/>
      <c r="C146" s="147" t="s">
        <v>144</v>
      </c>
      <c r="D146" s="148" t="s">
        <v>126</v>
      </c>
      <c r="E146" s="149">
        <v>6</v>
      </c>
      <c r="F146" s="150"/>
      <c r="G146" s="432">
        <f t="shared" si="13"/>
        <v>0</v>
      </c>
    </row>
    <row r="147" spans="1:7" ht="13.5" x14ac:dyDescent="0.2">
      <c r="A147" s="133">
        <v>7</v>
      </c>
      <c r="B147" s="553"/>
      <c r="C147" s="147" t="s">
        <v>158</v>
      </c>
      <c r="D147" s="148" t="s">
        <v>126</v>
      </c>
      <c r="E147" s="149">
        <v>6</v>
      </c>
      <c r="F147" s="150"/>
      <c r="G147" s="432">
        <f t="shared" si="13"/>
        <v>0</v>
      </c>
    </row>
    <row r="148" spans="1:7" ht="13.5" x14ac:dyDescent="0.2">
      <c r="A148" s="133">
        <v>8</v>
      </c>
      <c r="B148" s="146"/>
      <c r="C148" s="147" t="s">
        <v>131</v>
      </c>
      <c r="D148" s="148" t="s">
        <v>126</v>
      </c>
      <c r="E148" s="149">
        <v>6</v>
      </c>
      <c r="F148" s="150"/>
      <c r="G148" s="432">
        <f t="shared" si="13"/>
        <v>0</v>
      </c>
    </row>
    <row r="149" spans="1:7" ht="14.25" thickBot="1" x14ac:dyDescent="0.25">
      <c r="A149" s="133">
        <v>9</v>
      </c>
      <c r="B149" s="146"/>
      <c r="C149" s="147" t="s">
        <v>132</v>
      </c>
      <c r="D149" s="148" t="s">
        <v>126</v>
      </c>
      <c r="E149" s="149">
        <v>6</v>
      </c>
      <c r="F149" s="150"/>
      <c r="G149" s="432">
        <f t="shared" si="13"/>
        <v>0</v>
      </c>
    </row>
    <row r="150" spans="1:7" ht="14.25" thickBot="1" x14ac:dyDescent="0.25">
      <c r="A150" s="153"/>
      <c r="B150" s="98"/>
      <c r="C150" s="99" t="s">
        <v>470</v>
      </c>
      <c r="D150" s="98"/>
      <c r="E150" s="100"/>
      <c r="F150" s="424"/>
      <c r="G150" s="425"/>
    </row>
    <row r="151" spans="1:7" ht="13.5" x14ac:dyDescent="0.2">
      <c r="A151" s="110">
        <v>1</v>
      </c>
      <c r="B151" s="104" t="s">
        <v>120</v>
      </c>
      <c r="C151" s="105" t="s">
        <v>123</v>
      </c>
      <c r="D151" s="106" t="s">
        <v>122</v>
      </c>
      <c r="E151" s="111">
        <f>30+30</f>
        <v>60</v>
      </c>
      <c r="F151" s="426"/>
      <c r="G151" s="427">
        <f t="shared" ref="G151:G156" si="14">E151*F151</f>
        <v>0</v>
      </c>
    </row>
    <row r="152" spans="1:7" ht="13.5" x14ac:dyDescent="0.2">
      <c r="A152" s="110">
        <v>2</v>
      </c>
      <c r="B152" s="556" t="s">
        <v>129</v>
      </c>
      <c r="C152" s="105" t="s">
        <v>170</v>
      </c>
      <c r="D152" s="113" t="s">
        <v>126</v>
      </c>
      <c r="E152" s="111">
        <f>3</f>
        <v>3</v>
      </c>
      <c r="F152" s="428"/>
      <c r="G152" s="427">
        <f t="shared" si="14"/>
        <v>0</v>
      </c>
    </row>
    <row r="153" spans="1:7" ht="13.5" x14ac:dyDescent="0.2">
      <c r="A153" s="110">
        <v>3</v>
      </c>
      <c r="B153" s="557"/>
      <c r="C153" s="105" t="s">
        <v>171</v>
      </c>
      <c r="D153" s="113" t="s">
        <v>126</v>
      </c>
      <c r="E153" s="118">
        <f>3</f>
        <v>3</v>
      </c>
      <c r="F153" s="428"/>
      <c r="G153" s="427">
        <f t="shared" si="14"/>
        <v>0</v>
      </c>
    </row>
    <row r="154" spans="1:7" ht="13.5" x14ac:dyDescent="0.2">
      <c r="A154" s="110">
        <v>4</v>
      </c>
      <c r="B154" s="557"/>
      <c r="C154" s="117" t="s">
        <v>140</v>
      </c>
      <c r="D154" s="113" t="s">
        <v>126</v>
      </c>
      <c r="E154" s="114">
        <f>3</f>
        <v>3</v>
      </c>
      <c r="F154" s="428"/>
      <c r="G154" s="427">
        <f t="shared" si="14"/>
        <v>0</v>
      </c>
    </row>
    <row r="155" spans="1:7" ht="13.5" x14ac:dyDescent="0.2">
      <c r="A155" s="110">
        <v>5</v>
      </c>
      <c r="B155" s="557"/>
      <c r="C155" s="117" t="s">
        <v>172</v>
      </c>
      <c r="D155" s="113" t="s">
        <v>126</v>
      </c>
      <c r="E155" s="114">
        <f>3</f>
        <v>3</v>
      </c>
      <c r="F155" s="428"/>
      <c r="G155" s="427">
        <f t="shared" si="14"/>
        <v>0</v>
      </c>
    </row>
    <row r="156" spans="1:7" ht="14.25" thickBot="1" x14ac:dyDescent="0.25">
      <c r="A156" s="154">
        <v>6</v>
      </c>
      <c r="B156" s="558"/>
      <c r="C156" s="120" t="s">
        <v>173</v>
      </c>
      <c r="D156" s="121" t="s">
        <v>126</v>
      </c>
      <c r="E156" s="114">
        <f>3</f>
        <v>3</v>
      </c>
      <c r="F156" s="428"/>
      <c r="G156" s="427">
        <f t="shared" si="14"/>
        <v>0</v>
      </c>
    </row>
    <row r="157" spans="1:7" ht="14.25" thickBot="1" x14ac:dyDescent="0.25">
      <c r="A157" s="97"/>
      <c r="B157" s="98"/>
      <c r="C157" s="99" t="s">
        <v>471</v>
      </c>
      <c r="D157" s="98"/>
      <c r="E157" s="100"/>
      <c r="F157" s="424"/>
      <c r="G157" s="425"/>
    </row>
    <row r="158" spans="1:7" ht="13.5" x14ac:dyDescent="0.2">
      <c r="A158" s="103">
        <v>1</v>
      </c>
      <c r="B158" s="104" t="s">
        <v>120</v>
      </c>
      <c r="C158" s="105" t="s">
        <v>121</v>
      </c>
      <c r="D158" s="106" t="s">
        <v>122</v>
      </c>
      <c r="E158" s="107">
        <f>130</f>
        <v>130</v>
      </c>
      <c r="F158" s="426"/>
      <c r="G158" s="427">
        <f t="shared" ref="G158:G163" si="15">E158*F158</f>
        <v>0</v>
      </c>
    </row>
    <row r="159" spans="1:7" ht="13.5" x14ac:dyDescent="0.2">
      <c r="A159" s="110">
        <v>2</v>
      </c>
      <c r="B159" s="112" t="s">
        <v>148</v>
      </c>
      <c r="C159" s="105" t="s">
        <v>149</v>
      </c>
      <c r="D159" s="113" t="s">
        <v>126</v>
      </c>
      <c r="E159" s="114">
        <f>24</f>
        <v>24</v>
      </c>
      <c r="F159" s="429"/>
      <c r="G159" s="427">
        <f t="shared" si="15"/>
        <v>0</v>
      </c>
    </row>
    <row r="160" spans="1:7" ht="13.5" x14ac:dyDescent="0.2">
      <c r="A160" s="110">
        <v>3</v>
      </c>
      <c r="B160" s="556" t="s">
        <v>129</v>
      </c>
      <c r="C160" s="117" t="s">
        <v>156</v>
      </c>
      <c r="D160" s="113" t="s">
        <v>126</v>
      </c>
      <c r="E160" s="114">
        <f>6</f>
        <v>6</v>
      </c>
      <c r="F160" s="428"/>
      <c r="G160" s="427">
        <f t="shared" si="15"/>
        <v>0</v>
      </c>
    </row>
    <row r="161" spans="1:7" ht="13.5" x14ac:dyDescent="0.2">
      <c r="A161" s="110">
        <v>4</v>
      </c>
      <c r="B161" s="557"/>
      <c r="C161" s="117" t="s">
        <v>130</v>
      </c>
      <c r="D161" s="113" t="s">
        <v>126</v>
      </c>
      <c r="E161" s="114">
        <f>18</f>
        <v>18</v>
      </c>
      <c r="F161" s="428"/>
      <c r="G161" s="427">
        <f t="shared" si="15"/>
        <v>0</v>
      </c>
    </row>
    <row r="162" spans="1:7" ht="13.5" x14ac:dyDescent="0.2">
      <c r="A162" s="110">
        <v>5</v>
      </c>
      <c r="B162" s="557"/>
      <c r="C162" s="105" t="s">
        <v>136</v>
      </c>
      <c r="D162" s="113" t="s">
        <v>126</v>
      </c>
      <c r="E162" s="111">
        <v>12</v>
      </c>
      <c r="F162" s="428"/>
      <c r="G162" s="427">
        <f t="shared" si="15"/>
        <v>0</v>
      </c>
    </row>
    <row r="163" spans="1:7" ht="14.25" thickBot="1" x14ac:dyDescent="0.25">
      <c r="A163" s="119">
        <v>6</v>
      </c>
      <c r="B163" s="558"/>
      <c r="C163" s="120" t="s">
        <v>145</v>
      </c>
      <c r="D163" s="121" t="s">
        <v>126</v>
      </c>
      <c r="E163" s="114">
        <f>3</f>
        <v>3</v>
      </c>
      <c r="F163" s="428"/>
      <c r="G163" s="427">
        <f t="shared" si="15"/>
        <v>0</v>
      </c>
    </row>
    <row r="164" spans="1:7" ht="14.25" thickBot="1" x14ac:dyDescent="0.25">
      <c r="A164" s="97"/>
      <c r="B164" s="98"/>
      <c r="C164" s="99" t="s">
        <v>472</v>
      </c>
      <c r="D164" s="98"/>
      <c r="E164" s="100"/>
      <c r="F164" s="424"/>
      <c r="G164" s="425"/>
    </row>
    <row r="165" spans="1:7" ht="13.5" x14ac:dyDescent="0.2">
      <c r="A165" s="103">
        <v>1</v>
      </c>
      <c r="B165" s="104" t="s">
        <v>120</v>
      </c>
      <c r="C165" s="105" t="s">
        <v>121</v>
      </c>
      <c r="D165" s="106" t="s">
        <v>122</v>
      </c>
      <c r="E165" s="107">
        <f>130</f>
        <v>130</v>
      </c>
      <c r="F165" s="426"/>
      <c r="G165" s="427">
        <f t="shared" ref="G165:G170" si="16">E165*F165</f>
        <v>0</v>
      </c>
    </row>
    <row r="166" spans="1:7" ht="13.5" x14ac:dyDescent="0.2">
      <c r="A166" s="110">
        <v>2</v>
      </c>
      <c r="B166" s="112" t="s">
        <v>148</v>
      </c>
      <c r="C166" s="105" t="s">
        <v>149</v>
      </c>
      <c r="D166" s="113" t="s">
        <v>126</v>
      </c>
      <c r="E166" s="114">
        <f>24</f>
        <v>24</v>
      </c>
      <c r="F166" s="429"/>
      <c r="G166" s="427">
        <f t="shared" si="16"/>
        <v>0</v>
      </c>
    </row>
    <row r="167" spans="1:7" ht="13.5" x14ac:dyDescent="0.2">
      <c r="A167" s="110">
        <v>3</v>
      </c>
      <c r="B167" s="556" t="s">
        <v>129</v>
      </c>
      <c r="C167" s="117" t="s">
        <v>156</v>
      </c>
      <c r="D167" s="113" t="s">
        <v>126</v>
      </c>
      <c r="E167" s="114">
        <f>6</f>
        <v>6</v>
      </c>
      <c r="F167" s="428"/>
      <c r="G167" s="427">
        <f t="shared" si="16"/>
        <v>0</v>
      </c>
    </row>
    <row r="168" spans="1:7" ht="13.5" x14ac:dyDescent="0.2">
      <c r="A168" s="110">
        <v>4</v>
      </c>
      <c r="B168" s="557"/>
      <c r="C168" s="117" t="s">
        <v>130</v>
      </c>
      <c r="D168" s="113" t="s">
        <v>126</v>
      </c>
      <c r="E168" s="114">
        <f>18</f>
        <v>18</v>
      </c>
      <c r="F168" s="428"/>
      <c r="G168" s="427">
        <f t="shared" si="16"/>
        <v>0</v>
      </c>
    </row>
    <row r="169" spans="1:7" ht="13.5" x14ac:dyDescent="0.2">
      <c r="A169" s="110">
        <v>5</v>
      </c>
      <c r="B169" s="557"/>
      <c r="C169" s="105" t="s">
        <v>136</v>
      </c>
      <c r="D169" s="113" t="s">
        <v>126</v>
      </c>
      <c r="E169" s="111">
        <v>12</v>
      </c>
      <c r="F169" s="428"/>
      <c r="G169" s="427">
        <f t="shared" si="16"/>
        <v>0</v>
      </c>
    </row>
    <row r="170" spans="1:7" ht="14.25" thickBot="1" x14ac:dyDescent="0.25">
      <c r="A170" s="119">
        <v>6</v>
      </c>
      <c r="B170" s="558"/>
      <c r="C170" s="120" t="s">
        <v>145</v>
      </c>
      <c r="D170" s="121" t="s">
        <v>126</v>
      </c>
      <c r="E170" s="114">
        <f>3</f>
        <v>3</v>
      </c>
      <c r="F170" s="428"/>
      <c r="G170" s="427">
        <f t="shared" si="16"/>
        <v>0</v>
      </c>
    </row>
    <row r="171" spans="1:7" ht="14.25" thickBot="1" x14ac:dyDescent="0.25">
      <c r="A171" s="97"/>
      <c r="B171" s="98"/>
      <c r="C171" s="99" t="s">
        <v>473</v>
      </c>
      <c r="D171" s="98"/>
      <c r="E171" s="100"/>
      <c r="F171" s="424"/>
      <c r="G171" s="425"/>
    </row>
    <row r="172" spans="1:7" ht="13.5" x14ac:dyDescent="0.2">
      <c r="A172" s="103">
        <v>1</v>
      </c>
      <c r="B172" s="104" t="s">
        <v>120</v>
      </c>
      <c r="C172" s="105" t="s">
        <v>121</v>
      </c>
      <c r="D172" s="106" t="s">
        <v>122</v>
      </c>
      <c r="E172" s="107">
        <v>60</v>
      </c>
      <c r="F172" s="426"/>
      <c r="G172" s="427">
        <f t="shared" ref="G172:G174" si="17">E172*F172</f>
        <v>0</v>
      </c>
    </row>
    <row r="173" spans="1:7" ht="13.5" x14ac:dyDescent="0.2">
      <c r="A173" s="110">
        <v>2</v>
      </c>
      <c r="B173" s="556" t="s">
        <v>129</v>
      </c>
      <c r="C173" s="117" t="s">
        <v>177</v>
      </c>
      <c r="D173" s="113" t="s">
        <v>126</v>
      </c>
      <c r="E173" s="111">
        <f>6</f>
        <v>6</v>
      </c>
      <c r="F173" s="428"/>
      <c r="G173" s="427">
        <f t="shared" si="17"/>
        <v>0</v>
      </c>
    </row>
    <row r="174" spans="1:7" ht="14.25" thickBot="1" x14ac:dyDescent="0.25">
      <c r="A174" s="110">
        <v>3</v>
      </c>
      <c r="B174" s="558"/>
      <c r="C174" s="117" t="s">
        <v>178</v>
      </c>
      <c r="D174" s="113" t="s">
        <v>126</v>
      </c>
      <c r="E174" s="114">
        <v>3</v>
      </c>
      <c r="F174" s="428"/>
      <c r="G174" s="427">
        <f t="shared" si="17"/>
        <v>0</v>
      </c>
    </row>
    <row r="175" spans="1:7" ht="14.25" thickBot="1" x14ac:dyDescent="0.25">
      <c r="A175" s="156"/>
      <c r="B175" s="98"/>
      <c r="C175" s="99" t="s">
        <v>474</v>
      </c>
      <c r="D175" s="98"/>
      <c r="E175" s="100"/>
      <c r="F175" s="424"/>
      <c r="G175" s="425"/>
    </row>
    <row r="176" spans="1:7" ht="13.5" x14ac:dyDescent="0.2">
      <c r="A176" s="103">
        <v>1</v>
      </c>
      <c r="B176" s="157" t="s">
        <v>120</v>
      </c>
      <c r="C176" s="105" t="s">
        <v>121</v>
      </c>
      <c r="D176" s="148" t="s">
        <v>122</v>
      </c>
      <c r="E176" s="149">
        <v>700</v>
      </c>
      <c r="F176" s="433"/>
      <c r="G176" s="432">
        <f>E176*F176</f>
        <v>0</v>
      </c>
    </row>
    <row r="177" spans="1:7" ht="13.5" x14ac:dyDescent="0.2">
      <c r="A177" s="110">
        <v>2</v>
      </c>
      <c r="B177" s="157" t="s">
        <v>120</v>
      </c>
      <c r="C177" s="105" t="s">
        <v>123</v>
      </c>
      <c r="D177" s="148" t="s">
        <v>122</v>
      </c>
      <c r="E177" s="149">
        <v>6</v>
      </c>
      <c r="F177" s="434"/>
      <c r="G177" s="432">
        <f t="shared" ref="G177:G187" si="18">E177*F177</f>
        <v>0</v>
      </c>
    </row>
    <row r="178" spans="1:7" ht="13.5" x14ac:dyDescent="0.2">
      <c r="A178" s="110">
        <v>3</v>
      </c>
      <c r="B178" s="160" t="s">
        <v>124</v>
      </c>
      <c r="C178" s="105" t="s">
        <v>143</v>
      </c>
      <c r="D178" s="148" t="s">
        <v>126</v>
      </c>
      <c r="E178" s="149">
        <v>12</v>
      </c>
      <c r="F178" s="434"/>
      <c r="G178" s="432">
        <f t="shared" si="18"/>
        <v>0</v>
      </c>
    </row>
    <row r="179" spans="1:7" ht="13.5" x14ac:dyDescent="0.2">
      <c r="A179" s="110">
        <v>4</v>
      </c>
      <c r="B179" s="160" t="s">
        <v>127</v>
      </c>
      <c r="C179" s="105" t="s">
        <v>180</v>
      </c>
      <c r="D179" s="148" t="s">
        <v>126</v>
      </c>
      <c r="E179" s="149">
        <v>12</v>
      </c>
      <c r="F179" s="434"/>
      <c r="G179" s="432">
        <f t="shared" si="18"/>
        <v>0</v>
      </c>
    </row>
    <row r="180" spans="1:7" ht="13.5" x14ac:dyDescent="0.2">
      <c r="A180" s="110">
        <v>5</v>
      </c>
      <c r="B180" s="556" t="s">
        <v>129</v>
      </c>
      <c r="C180" s="147" t="s">
        <v>136</v>
      </c>
      <c r="D180" s="148" t="s">
        <v>126</v>
      </c>
      <c r="E180" s="149">
        <v>42</v>
      </c>
      <c r="F180" s="434"/>
      <c r="G180" s="432">
        <f t="shared" si="18"/>
        <v>0</v>
      </c>
    </row>
    <row r="181" spans="1:7" ht="13.5" x14ac:dyDescent="0.2">
      <c r="A181" s="110">
        <v>6</v>
      </c>
      <c r="B181" s="557"/>
      <c r="C181" s="147" t="s">
        <v>130</v>
      </c>
      <c r="D181" s="148" t="s">
        <v>126</v>
      </c>
      <c r="E181" s="149">
        <v>18</v>
      </c>
      <c r="F181" s="434"/>
      <c r="G181" s="432">
        <f t="shared" si="18"/>
        <v>0</v>
      </c>
    </row>
    <row r="182" spans="1:7" ht="13.5" x14ac:dyDescent="0.2">
      <c r="A182" s="110">
        <v>7</v>
      </c>
      <c r="B182" s="557"/>
      <c r="C182" s="147" t="s">
        <v>156</v>
      </c>
      <c r="D182" s="148" t="s">
        <v>126</v>
      </c>
      <c r="E182" s="149">
        <v>6</v>
      </c>
      <c r="F182" s="434"/>
      <c r="G182" s="432">
        <f t="shared" si="18"/>
        <v>0</v>
      </c>
    </row>
    <row r="183" spans="1:7" ht="13.5" x14ac:dyDescent="0.2">
      <c r="A183" s="110">
        <v>8</v>
      </c>
      <c r="B183" s="557"/>
      <c r="C183" s="147" t="s">
        <v>181</v>
      </c>
      <c r="D183" s="148" t="s">
        <v>126</v>
      </c>
      <c r="E183" s="149">
        <v>2</v>
      </c>
      <c r="F183" s="434"/>
      <c r="G183" s="432">
        <f t="shared" si="18"/>
        <v>0</v>
      </c>
    </row>
    <row r="184" spans="1:7" ht="13.5" x14ac:dyDescent="0.2">
      <c r="A184" s="110">
        <v>9</v>
      </c>
      <c r="B184" s="557"/>
      <c r="C184" s="147" t="s">
        <v>141</v>
      </c>
      <c r="D184" s="148" t="s">
        <v>126</v>
      </c>
      <c r="E184" s="149">
        <v>3</v>
      </c>
      <c r="F184" s="434"/>
      <c r="G184" s="432">
        <f t="shared" si="18"/>
        <v>0</v>
      </c>
    </row>
    <row r="185" spans="1:7" ht="13.5" x14ac:dyDescent="0.2">
      <c r="A185" s="110">
        <v>10</v>
      </c>
      <c r="B185" s="557"/>
      <c r="C185" s="147" t="s">
        <v>140</v>
      </c>
      <c r="D185" s="148" t="s">
        <v>126</v>
      </c>
      <c r="E185" s="149">
        <v>3</v>
      </c>
      <c r="F185" s="434"/>
      <c r="G185" s="432">
        <f t="shared" si="18"/>
        <v>0</v>
      </c>
    </row>
    <row r="186" spans="1:7" ht="13.5" x14ac:dyDescent="0.2">
      <c r="A186" s="110">
        <v>11</v>
      </c>
      <c r="B186" s="557"/>
      <c r="C186" s="147" t="s">
        <v>170</v>
      </c>
      <c r="D186" s="148" t="s">
        <v>126</v>
      </c>
      <c r="E186" s="149">
        <v>3</v>
      </c>
      <c r="F186" s="434"/>
      <c r="G186" s="432">
        <f t="shared" si="18"/>
        <v>0</v>
      </c>
    </row>
    <row r="187" spans="1:7" ht="14.25" thickBot="1" x14ac:dyDescent="0.25">
      <c r="A187" s="110">
        <v>12</v>
      </c>
      <c r="B187" s="558"/>
      <c r="C187" s="147" t="s">
        <v>171</v>
      </c>
      <c r="D187" s="148" t="s">
        <v>126</v>
      </c>
      <c r="E187" s="149">
        <v>3</v>
      </c>
      <c r="F187" s="434"/>
      <c r="G187" s="432">
        <f t="shared" si="18"/>
        <v>0</v>
      </c>
    </row>
    <row r="188" spans="1:7" ht="14.25" thickBot="1" x14ac:dyDescent="0.25">
      <c r="A188" s="153"/>
      <c r="B188" s="98"/>
      <c r="C188" s="99" t="s">
        <v>475</v>
      </c>
      <c r="D188" s="98"/>
      <c r="E188" s="100"/>
      <c r="F188" s="424"/>
      <c r="G188" s="425"/>
    </row>
    <row r="189" spans="1:7" ht="13.5" x14ac:dyDescent="0.2">
      <c r="A189" s="110">
        <v>1</v>
      </c>
      <c r="B189" s="104" t="s">
        <v>120</v>
      </c>
      <c r="C189" s="105" t="s">
        <v>183</v>
      </c>
      <c r="D189" s="106" t="s">
        <v>122</v>
      </c>
      <c r="E189" s="161">
        <f>240</f>
        <v>240</v>
      </c>
      <c r="F189" s="426"/>
      <c r="G189" s="427">
        <f t="shared" ref="G189:G201" si="19">E189*F189</f>
        <v>0</v>
      </c>
    </row>
    <row r="190" spans="1:7" ht="13.5" x14ac:dyDescent="0.2">
      <c r="A190" s="110">
        <v>2</v>
      </c>
      <c r="B190" s="104" t="s">
        <v>120</v>
      </c>
      <c r="C190" s="105" t="s">
        <v>123</v>
      </c>
      <c r="D190" s="106" t="s">
        <v>122</v>
      </c>
      <c r="E190" s="111">
        <f>6</f>
        <v>6</v>
      </c>
      <c r="F190" s="426"/>
      <c r="G190" s="427">
        <f t="shared" si="19"/>
        <v>0</v>
      </c>
    </row>
    <row r="191" spans="1:7" ht="13.5" x14ac:dyDescent="0.2">
      <c r="A191" s="110">
        <v>3</v>
      </c>
      <c r="B191" s="112" t="s">
        <v>124</v>
      </c>
      <c r="C191" s="105" t="s">
        <v>184</v>
      </c>
      <c r="D191" s="113" t="s">
        <v>126</v>
      </c>
      <c r="E191" s="114">
        <f>12</f>
        <v>12</v>
      </c>
      <c r="F191" s="435"/>
      <c r="G191" s="427">
        <f t="shared" si="19"/>
        <v>0</v>
      </c>
    </row>
    <row r="192" spans="1:7" ht="13.5" x14ac:dyDescent="0.2">
      <c r="A192" s="110">
        <v>4</v>
      </c>
      <c r="B192" s="112" t="s">
        <v>127</v>
      </c>
      <c r="C192" s="105" t="s">
        <v>180</v>
      </c>
      <c r="D192" s="113" t="s">
        <v>126</v>
      </c>
      <c r="E192" s="114">
        <f>12</f>
        <v>12</v>
      </c>
      <c r="F192" s="428"/>
      <c r="G192" s="427">
        <f t="shared" si="19"/>
        <v>0</v>
      </c>
    </row>
    <row r="193" spans="1:7" ht="13.5" x14ac:dyDescent="0.2">
      <c r="A193" s="110">
        <v>5</v>
      </c>
      <c r="B193" s="556" t="s">
        <v>129</v>
      </c>
      <c r="C193" s="117" t="s">
        <v>177</v>
      </c>
      <c r="D193" s="113" t="s">
        <v>126</v>
      </c>
      <c r="E193" s="111">
        <f>21</f>
        <v>21</v>
      </c>
      <c r="F193" s="428"/>
      <c r="G193" s="427">
        <f t="shared" si="19"/>
        <v>0</v>
      </c>
    </row>
    <row r="194" spans="1:7" ht="13.5" x14ac:dyDescent="0.2">
      <c r="A194" s="110">
        <v>6</v>
      </c>
      <c r="B194" s="557"/>
      <c r="C194" s="105" t="s">
        <v>185</v>
      </c>
      <c r="D194" s="113" t="s">
        <v>126</v>
      </c>
      <c r="E194" s="111">
        <f>3</f>
        <v>3</v>
      </c>
      <c r="F194" s="428"/>
      <c r="G194" s="427">
        <f t="shared" si="19"/>
        <v>0</v>
      </c>
    </row>
    <row r="195" spans="1:7" ht="13.5" x14ac:dyDescent="0.2">
      <c r="A195" s="110">
        <v>7</v>
      </c>
      <c r="B195" s="557"/>
      <c r="C195" s="105" t="s">
        <v>170</v>
      </c>
      <c r="D195" s="113" t="s">
        <v>126</v>
      </c>
      <c r="E195" s="111">
        <f>3</f>
        <v>3</v>
      </c>
      <c r="F195" s="428"/>
      <c r="G195" s="427">
        <f t="shared" si="19"/>
        <v>0</v>
      </c>
    </row>
    <row r="196" spans="1:7" ht="13.5" x14ac:dyDescent="0.2">
      <c r="A196" s="110">
        <v>8</v>
      </c>
      <c r="B196" s="557"/>
      <c r="C196" s="105" t="s">
        <v>136</v>
      </c>
      <c r="D196" s="113" t="s">
        <v>126</v>
      </c>
      <c r="E196" s="111">
        <f>21</f>
        <v>21</v>
      </c>
      <c r="F196" s="428"/>
      <c r="G196" s="427">
        <f t="shared" si="19"/>
        <v>0</v>
      </c>
    </row>
    <row r="197" spans="1:7" ht="13.5" x14ac:dyDescent="0.2">
      <c r="A197" s="110">
        <v>9</v>
      </c>
      <c r="B197" s="557"/>
      <c r="C197" s="105" t="s">
        <v>171</v>
      </c>
      <c r="D197" s="113" t="s">
        <v>126</v>
      </c>
      <c r="E197" s="118">
        <f>6</f>
        <v>6</v>
      </c>
      <c r="F197" s="428"/>
      <c r="G197" s="427">
        <f t="shared" si="19"/>
        <v>0</v>
      </c>
    </row>
    <row r="198" spans="1:7" ht="13.5" x14ac:dyDescent="0.2">
      <c r="A198" s="110">
        <v>10</v>
      </c>
      <c r="B198" s="557"/>
      <c r="C198" s="117" t="s">
        <v>178</v>
      </c>
      <c r="D198" s="113" t="s">
        <v>126</v>
      </c>
      <c r="E198" s="114">
        <v>6</v>
      </c>
      <c r="F198" s="428"/>
      <c r="G198" s="427">
        <f t="shared" si="19"/>
        <v>0</v>
      </c>
    </row>
    <row r="199" spans="1:7" ht="13.5" x14ac:dyDescent="0.2">
      <c r="A199" s="110">
        <v>11</v>
      </c>
      <c r="B199" s="557"/>
      <c r="C199" s="117" t="s">
        <v>186</v>
      </c>
      <c r="D199" s="113" t="s">
        <v>126</v>
      </c>
      <c r="E199" s="114">
        <f>2</f>
        <v>2</v>
      </c>
      <c r="F199" s="428"/>
      <c r="G199" s="427">
        <f t="shared" si="19"/>
        <v>0</v>
      </c>
    </row>
    <row r="200" spans="1:7" ht="13.5" x14ac:dyDescent="0.2">
      <c r="A200" s="110">
        <v>12</v>
      </c>
      <c r="B200" s="557"/>
      <c r="C200" s="117" t="s">
        <v>140</v>
      </c>
      <c r="D200" s="113" t="s">
        <v>126</v>
      </c>
      <c r="E200" s="114">
        <f>3</f>
        <v>3</v>
      </c>
      <c r="F200" s="428"/>
      <c r="G200" s="427">
        <f t="shared" si="19"/>
        <v>0</v>
      </c>
    </row>
    <row r="201" spans="1:7" ht="14.25" thickBot="1" x14ac:dyDescent="0.25">
      <c r="A201" s="110">
        <v>14</v>
      </c>
      <c r="B201" s="557"/>
      <c r="C201" s="120" t="s">
        <v>187</v>
      </c>
      <c r="D201" s="121" t="s">
        <v>126</v>
      </c>
      <c r="E201" s="114">
        <f>3</f>
        <v>3</v>
      </c>
      <c r="F201" s="428"/>
      <c r="G201" s="427">
        <f t="shared" si="19"/>
        <v>0</v>
      </c>
    </row>
    <row r="202" spans="1:7" ht="14.25" thickBot="1" x14ac:dyDescent="0.25">
      <c r="A202" s="162"/>
      <c r="B202" s="163"/>
      <c r="C202" s="164" t="s">
        <v>476</v>
      </c>
      <c r="D202" s="163"/>
      <c r="E202" s="165"/>
      <c r="F202" s="436"/>
      <c r="G202" s="437"/>
    </row>
    <row r="203" spans="1:7" ht="13.5" x14ac:dyDescent="0.2">
      <c r="A203" s="133">
        <v>1</v>
      </c>
      <c r="B203" s="129" t="s">
        <v>120</v>
      </c>
      <c r="C203" s="130" t="s">
        <v>183</v>
      </c>
      <c r="D203" s="131" t="s">
        <v>122</v>
      </c>
      <c r="E203" s="138">
        <v>220</v>
      </c>
      <c r="F203" s="426"/>
      <c r="G203" s="427">
        <f t="shared" ref="G203:G215" si="20">E203*F203</f>
        <v>0</v>
      </c>
    </row>
    <row r="204" spans="1:7" ht="13.5" x14ac:dyDescent="0.2">
      <c r="A204" s="133">
        <v>2</v>
      </c>
      <c r="B204" s="129" t="s">
        <v>120</v>
      </c>
      <c r="C204" s="130" t="s">
        <v>189</v>
      </c>
      <c r="D204" s="131" t="s">
        <v>122</v>
      </c>
      <c r="E204" s="136">
        <v>50</v>
      </c>
      <c r="F204" s="426"/>
      <c r="G204" s="427">
        <f t="shared" si="20"/>
        <v>0</v>
      </c>
    </row>
    <row r="205" spans="1:7" ht="13.5" x14ac:dyDescent="0.2">
      <c r="A205" s="133">
        <v>3</v>
      </c>
      <c r="B205" s="129" t="s">
        <v>120</v>
      </c>
      <c r="C205" s="130" t="s">
        <v>123</v>
      </c>
      <c r="D205" s="131" t="s">
        <v>122</v>
      </c>
      <c r="E205" s="136">
        <v>16</v>
      </c>
      <c r="F205" s="426"/>
      <c r="G205" s="427">
        <f t="shared" si="20"/>
        <v>0</v>
      </c>
    </row>
    <row r="206" spans="1:7" ht="13.5" x14ac:dyDescent="0.2">
      <c r="A206" s="133">
        <v>4</v>
      </c>
      <c r="B206" s="134" t="s">
        <v>124</v>
      </c>
      <c r="C206" s="130" t="s">
        <v>184</v>
      </c>
      <c r="D206" s="135" t="s">
        <v>126</v>
      </c>
      <c r="E206" s="136">
        <v>12</v>
      </c>
      <c r="F206" s="428"/>
      <c r="G206" s="427">
        <f t="shared" si="20"/>
        <v>0</v>
      </c>
    </row>
    <row r="207" spans="1:7" ht="13.5" x14ac:dyDescent="0.2">
      <c r="A207" s="133">
        <v>5</v>
      </c>
      <c r="B207" s="134" t="s">
        <v>127</v>
      </c>
      <c r="C207" s="130" t="s">
        <v>180</v>
      </c>
      <c r="D207" s="135" t="s">
        <v>126</v>
      </c>
      <c r="E207" s="136">
        <v>12</v>
      </c>
      <c r="F207" s="429"/>
      <c r="G207" s="427">
        <f t="shared" si="20"/>
        <v>0</v>
      </c>
    </row>
    <row r="208" spans="1:7" ht="13.5" x14ac:dyDescent="0.2">
      <c r="A208" s="133">
        <v>6</v>
      </c>
      <c r="B208" s="134" t="s">
        <v>148</v>
      </c>
      <c r="C208" s="130" t="s">
        <v>190</v>
      </c>
      <c r="D208" s="135" t="s">
        <v>126</v>
      </c>
      <c r="E208" s="136">
        <v>3</v>
      </c>
      <c r="F208" s="438"/>
      <c r="G208" s="427">
        <f t="shared" si="20"/>
        <v>0</v>
      </c>
    </row>
    <row r="209" spans="1:7" ht="13.5" x14ac:dyDescent="0.2">
      <c r="A209" s="133">
        <v>7</v>
      </c>
      <c r="B209" s="559" t="s">
        <v>129</v>
      </c>
      <c r="C209" s="130" t="s">
        <v>170</v>
      </c>
      <c r="D209" s="135" t="s">
        <v>126</v>
      </c>
      <c r="E209" s="138">
        <v>3</v>
      </c>
      <c r="F209" s="428"/>
      <c r="G209" s="427">
        <f t="shared" si="20"/>
        <v>0</v>
      </c>
    </row>
    <row r="210" spans="1:7" ht="13.5" x14ac:dyDescent="0.2">
      <c r="A210" s="133">
        <v>8</v>
      </c>
      <c r="B210" s="560"/>
      <c r="C210" s="137" t="s">
        <v>140</v>
      </c>
      <c r="D210" s="135" t="s">
        <v>126</v>
      </c>
      <c r="E210" s="136">
        <v>3</v>
      </c>
      <c r="F210" s="428"/>
      <c r="G210" s="427">
        <f t="shared" si="20"/>
        <v>0</v>
      </c>
    </row>
    <row r="211" spans="1:7" ht="13.5" x14ac:dyDescent="0.2">
      <c r="A211" s="133">
        <v>9</v>
      </c>
      <c r="B211" s="560"/>
      <c r="C211" s="137" t="s">
        <v>191</v>
      </c>
      <c r="D211" s="135" t="s">
        <v>126</v>
      </c>
      <c r="E211" s="136">
        <v>9</v>
      </c>
      <c r="F211" s="428"/>
      <c r="G211" s="427">
        <f t="shared" si="20"/>
        <v>0</v>
      </c>
    </row>
    <row r="212" spans="1:7" ht="13.5" x14ac:dyDescent="0.2">
      <c r="A212" s="133">
        <v>10</v>
      </c>
      <c r="B212" s="560"/>
      <c r="C212" s="137" t="s">
        <v>192</v>
      </c>
      <c r="D212" s="135" t="s">
        <v>126</v>
      </c>
      <c r="E212" s="136">
        <v>9</v>
      </c>
      <c r="F212" s="428"/>
      <c r="G212" s="427">
        <f t="shared" si="20"/>
        <v>0</v>
      </c>
    </row>
    <row r="213" spans="1:7" ht="13.5" x14ac:dyDescent="0.2">
      <c r="A213" s="133">
        <v>11</v>
      </c>
      <c r="B213" s="560"/>
      <c r="C213" s="137" t="s">
        <v>178</v>
      </c>
      <c r="D213" s="135" t="s">
        <v>126</v>
      </c>
      <c r="E213" s="136">
        <v>6</v>
      </c>
      <c r="F213" s="428"/>
      <c r="G213" s="427">
        <f t="shared" si="20"/>
        <v>0</v>
      </c>
    </row>
    <row r="214" spans="1:7" ht="13.5" x14ac:dyDescent="0.2">
      <c r="A214" s="133">
        <v>12</v>
      </c>
      <c r="B214" s="560"/>
      <c r="C214" s="137" t="s">
        <v>187</v>
      </c>
      <c r="D214" s="135" t="s">
        <v>126</v>
      </c>
      <c r="E214" s="136">
        <v>9</v>
      </c>
      <c r="F214" s="428"/>
      <c r="G214" s="427">
        <f t="shared" si="20"/>
        <v>0</v>
      </c>
    </row>
    <row r="215" spans="1:7" ht="14.25" thickBot="1" x14ac:dyDescent="0.25">
      <c r="A215" s="168">
        <v>13</v>
      </c>
      <c r="B215" s="561"/>
      <c r="C215" s="169" t="s">
        <v>193</v>
      </c>
      <c r="D215" s="141" t="s">
        <v>126</v>
      </c>
      <c r="E215" s="136">
        <v>3</v>
      </c>
      <c r="F215" s="428"/>
      <c r="G215" s="427">
        <f t="shared" si="20"/>
        <v>0</v>
      </c>
    </row>
    <row r="216" spans="1:7" ht="14.25" thickBot="1" x14ac:dyDescent="0.25">
      <c r="A216" s="124"/>
      <c r="B216" s="125"/>
      <c r="C216" s="126" t="s">
        <v>477</v>
      </c>
      <c r="D216" s="125"/>
      <c r="E216" s="127"/>
      <c r="F216" s="439"/>
      <c r="G216" s="440"/>
    </row>
    <row r="217" spans="1:7" ht="13.5" x14ac:dyDescent="0.2">
      <c r="A217" s="133">
        <v>1</v>
      </c>
      <c r="B217" s="129" t="s">
        <v>120</v>
      </c>
      <c r="C217" s="130" t="s">
        <v>183</v>
      </c>
      <c r="D217" s="131" t="s">
        <v>122</v>
      </c>
      <c r="E217" s="172">
        <v>160</v>
      </c>
      <c r="F217" s="441"/>
      <c r="G217" s="187">
        <f>E217*F217</f>
        <v>0</v>
      </c>
    </row>
    <row r="218" spans="1:7" ht="13.5" x14ac:dyDescent="0.2">
      <c r="A218" s="133">
        <v>2</v>
      </c>
      <c r="B218" s="129" t="s">
        <v>120</v>
      </c>
      <c r="C218" s="130" t="s">
        <v>123</v>
      </c>
      <c r="D218" s="131" t="s">
        <v>122</v>
      </c>
      <c r="E218" s="138">
        <v>6</v>
      </c>
      <c r="F218" s="441"/>
      <c r="G218" s="187">
        <f t="shared" ref="G218:G229" si="21">E218*F218</f>
        <v>0</v>
      </c>
    </row>
    <row r="219" spans="1:7" ht="13.5" x14ac:dyDescent="0.2">
      <c r="A219" s="133">
        <v>3</v>
      </c>
      <c r="B219" s="134" t="s">
        <v>124</v>
      </c>
      <c r="C219" s="130" t="s">
        <v>184</v>
      </c>
      <c r="D219" s="135" t="s">
        <v>126</v>
      </c>
      <c r="E219" s="136">
        <v>6</v>
      </c>
      <c r="F219" s="442"/>
      <c r="G219" s="187">
        <f t="shared" si="21"/>
        <v>0</v>
      </c>
    </row>
    <row r="220" spans="1:7" ht="13.5" x14ac:dyDescent="0.2">
      <c r="A220" s="133">
        <v>4</v>
      </c>
      <c r="B220" s="134" t="s">
        <v>127</v>
      </c>
      <c r="C220" s="130" t="s">
        <v>180</v>
      </c>
      <c r="D220" s="135" t="s">
        <v>126</v>
      </c>
      <c r="E220" s="136">
        <v>6</v>
      </c>
      <c r="F220" s="429"/>
      <c r="G220" s="187">
        <f t="shared" si="21"/>
        <v>0</v>
      </c>
    </row>
    <row r="221" spans="1:7" ht="13.5" x14ac:dyDescent="0.2">
      <c r="A221" s="133">
        <v>5</v>
      </c>
      <c r="B221" s="562" t="s">
        <v>129</v>
      </c>
      <c r="C221" s="130" t="s">
        <v>171</v>
      </c>
      <c r="D221" s="135" t="s">
        <v>126</v>
      </c>
      <c r="E221" s="136">
        <v>6</v>
      </c>
      <c r="F221" s="442"/>
      <c r="G221" s="187">
        <f t="shared" si="21"/>
        <v>0</v>
      </c>
    </row>
    <row r="222" spans="1:7" ht="13.5" x14ac:dyDescent="0.2">
      <c r="A222" s="133">
        <v>6</v>
      </c>
      <c r="B222" s="564"/>
      <c r="C222" s="137" t="s">
        <v>177</v>
      </c>
      <c r="D222" s="135" t="s">
        <v>126</v>
      </c>
      <c r="E222" s="138">
        <v>18</v>
      </c>
      <c r="F222" s="442"/>
      <c r="G222" s="187">
        <f t="shared" si="21"/>
        <v>0</v>
      </c>
    </row>
    <row r="223" spans="1:7" ht="13.5" x14ac:dyDescent="0.2">
      <c r="A223" s="133">
        <v>7</v>
      </c>
      <c r="B223" s="564"/>
      <c r="C223" s="130" t="s">
        <v>195</v>
      </c>
      <c r="D223" s="135" t="s">
        <v>126</v>
      </c>
      <c r="E223" s="138">
        <v>3</v>
      </c>
      <c r="F223" s="442"/>
      <c r="G223" s="187">
        <f t="shared" si="21"/>
        <v>0</v>
      </c>
    </row>
    <row r="224" spans="1:7" ht="13.5" x14ac:dyDescent="0.2">
      <c r="A224" s="133">
        <v>8</v>
      </c>
      <c r="B224" s="564"/>
      <c r="C224" s="130" t="s">
        <v>170</v>
      </c>
      <c r="D224" s="135" t="s">
        <v>126</v>
      </c>
      <c r="E224" s="138">
        <v>3</v>
      </c>
      <c r="F224" s="442"/>
      <c r="G224" s="187">
        <f t="shared" si="21"/>
        <v>0</v>
      </c>
    </row>
    <row r="225" spans="1:7" ht="13.5" x14ac:dyDescent="0.2">
      <c r="A225" s="133">
        <v>9</v>
      </c>
      <c r="B225" s="564"/>
      <c r="C225" s="130" t="s">
        <v>136</v>
      </c>
      <c r="D225" s="135" t="s">
        <v>126</v>
      </c>
      <c r="E225" s="138">
        <v>12</v>
      </c>
      <c r="F225" s="442"/>
      <c r="G225" s="187">
        <f t="shared" si="21"/>
        <v>0</v>
      </c>
    </row>
    <row r="226" spans="1:7" ht="13.5" x14ac:dyDescent="0.2">
      <c r="A226" s="133">
        <v>10</v>
      </c>
      <c r="B226" s="564"/>
      <c r="C226" s="137" t="s">
        <v>178</v>
      </c>
      <c r="D226" s="135" t="s">
        <v>126</v>
      </c>
      <c r="E226" s="136">
        <v>6</v>
      </c>
      <c r="F226" s="442"/>
      <c r="G226" s="187">
        <f t="shared" si="21"/>
        <v>0</v>
      </c>
    </row>
    <row r="227" spans="1:7" ht="13.5" x14ac:dyDescent="0.2">
      <c r="A227" s="133">
        <v>11</v>
      </c>
      <c r="B227" s="564"/>
      <c r="C227" s="137" t="s">
        <v>140</v>
      </c>
      <c r="D227" s="135" t="s">
        <v>126</v>
      </c>
      <c r="E227" s="136">
        <v>3</v>
      </c>
      <c r="F227" s="442"/>
      <c r="G227" s="187">
        <f t="shared" si="21"/>
        <v>0</v>
      </c>
    </row>
    <row r="228" spans="1:7" ht="13.5" x14ac:dyDescent="0.2">
      <c r="A228" s="133">
        <v>12</v>
      </c>
      <c r="B228" s="564"/>
      <c r="C228" s="137" t="s">
        <v>196</v>
      </c>
      <c r="D228" s="135" t="s">
        <v>126</v>
      </c>
      <c r="E228" s="136">
        <v>3</v>
      </c>
      <c r="F228" s="442"/>
      <c r="G228" s="187">
        <f t="shared" si="21"/>
        <v>0</v>
      </c>
    </row>
    <row r="229" spans="1:7" ht="14.25" thickBot="1" x14ac:dyDescent="0.25">
      <c r="A229" s="133">
        <v>13</v>
      </c>
      <c r="B229" s="564"/>
      <c r="C229" s="137" t="s">
        <v>197</v>
      </c>
      <c r="D229" s="135" t="s">
        <v>126</v>
      </c>
      <c r="E229" s="136">
        <v>6</v>
      </c>
      <c r="F229" s="442"/>
      <c r="G229" s="187">
        <f t="shared" si="21"/>
        <v>0</v>
      </c>
    </row>
    <row r="230" spans="1:7" ht="14.25" thickBot="1" x14ac:dyDescent="0.25">
      <c r="A230" s="124"/>
      <c r="B230" s="176"/>
      <c r="C230" s="177" t="s">
        <v>478</v>
      </c>
      <c r="D230" s="176"/>
      <c r="E230" s="178"/>
      <c r="F230" s="443"/>
      <c r="G230" s="444"/>
    </row>
    <row r="231" spans="1:7" ht="13.5" x14ac:dyDescent="0.2">
      <c r="A231" s="182">
        <v>1</v>
      </c>
      <c r="B231" s="129" t="s">
        <v>120</v>
      </c>
      <c r="C231" s="130" t="s">
        <v>183</v>
      </c>
      <c r="D231" s="183" t="s">
        <v>122</v>
      </c>
      <c r="E231" s="172">
        <v>160</v>
      </c>
      <c r="F231" s="445"/>
      <c r="G231" s="186">
        <f>E231*F231</f>
        <v>0</v>
      </c>
    </row>
    <row r="232" spans="1:7" ht="13.5" x14ac:dyDescent="0.2">
      <c r="A232" s="182">
        <v>2</v>
      </c>
      <c r="B232" s="129" t="s">
        <v>120</v>
      </c>
      <c r="C232" s="130" t="s">
        <v>123</v>
      </c>
      <c r="D232" s="183" t="s">
        <v>122</v>
      </c>
      <c r="E232" s="172">
        <v>6</v>
      </c>
      <c r="F232" s="446"/>
      <c r="G232" s="186">
        <f t="shared" ref="G232:G243" si="22">E232*F232</f>
        <v>0</v>
      </c>
    </row>
    <row r="233" spans="1:7" ht="13.5" x14ac:dyDescent="0.2">
      <c r="A233" s="182">
        <v>3</v>
      </c>
      <c r="B233" s="134" t="s">
        <v>124</v>
      </c>
      <c r="C233" s="130" t="s">
        <v>184</v>
      </c>
      <c r="D233" s="135" t="s">
        <v>126</v>
      </c>
      <c r="E233" s="136">
        <v>6</v>
      </c>
      <c r="F233" s="174"/>
      <c r="G233" s="186">
        <f t="shared" si="22"/>
        <v>0</v>
      </c>
    </row>
    <row r="234" spans="1:7" ht="13.5" x14ac:dyDescent="0.2">
      <c r="A234" s="182">
        <v>4</v>
      </c>
      <c r="B234" s="134" t="s">
        <v>127</v>
      </c>
      <c r="C234" s="130" t="s">
        <v>180</v>
      </c>
      <c r="D234" s="135" t="s">
        <v>126</v>
      </c>
      <c r="E234" s="136">
        <v>6</v>
      </c>
      <c r="F234" s="447"/>
      <c r="G234" s="186">
        <f t="shared" si="22"/>
        <v>0</v>
      </c>
    </row>
    <row r="235" spans="1:7" ht="13.5" x14ac:dyDescent="0.2">
      <c r="A235" s="182">
        <v>5</v>
      </c>
      <c r="B235" s="562" t="s">
        <v>129</v>
      </c>
      <c r="C235" s="189" t="s">
        <v>171</v>
      </c>
      <c r="D235" s="135" t="s">
        <v>126</v>
      </c>
      <c r="E235" s="172">
        <v>6</v>
      </c>
      <c r="F235" s="446"/>
      <c r="G235" s="186">
        <f t="shared" si="22"/>
        <v>0</v>
      </c>
    </row>
    <row r="236" spans="1:7" ht="13.5" x14ac:dyDescent="0.2">
      <c r="A236" s="182">
        <v>6</v>
      </c>
      <c r="B236" s="564"/>
      <c r="C236" s="189" t="s">
        <v>136</v>
      </c>
      <c r="D236" s="135" t="s">
        <v>126</v>
      </c>
      <c r="E236" s="172">
        <v>12</v>
      </c>
      <c r="F236" s="446"/>
      <c r="G236" s="186">
        <f t="shared" si="22"/>
        <v>0</v>
      </c>
    </row>
    <row r="237" spans="1:7" ht="13.5" x14ac:dyDescent="0.2">
      <c r="A237" s="182">
        <v>7</v>
      </c>
      <c r="B237" s="564"/>
      <c r="C237" s="189" t="s">
        <v>177</v>
      </c>
      <c r="D237" s="135" t="s">
        <v>126</v>
      </c>
      <c r="E237" s="172">
        <v>18</v>
      </c>
      <c r="F237" s="446"/>
      <c r="G237" s="186">
        <f t="shared" si="22"/>
        <v>0</v>
      </c>
    </row>
    <row r="238" spans="1:7" ht="13.5" x14ac:dyDescent="0.2">
      <c r="A238" s="182">
        <v>8</v>
      </c>
      <c r="B238" s="564"/>
      <c r="C238" s="189" t="s">
        <v>178</v>
      </c>
      <c r="D238" s="135" t="s">
        <v>126</v>
      </c>
      <c r="E238" s="172">
        <v>6</v>
      </c>
      <c r="F238" s="446"/>
      <c r="G238" s="186">
        <f t="shared" si="22"/>
        <v>0</v>
      </c>
    </row>
    <row r="239" spans="1:7" ht="13.5" x14ac:dyDescent="0.2">
      <c r="A239" s="182">
        <v>9</v>
      </c>
      <c r="B239" s="564"/>
      <c r="C239" s="189" t="s">
        <v>170</v>
      </c>
      <c r="D239" s="135" t="s">
        <v>126</v>
      </c>
      <c r="E239" s="172">
        <v>3</v>
      </c>
      <c r="F239" s="446"/>
      <c r="G239" s="186">
        <f t="shared" si="22"/>
        <v>0</v>
      </c>
    </row>
    <row r="240" spans="1:7" ht="13.5" x14ac:dyDescent="0.2">
      <c r="A240" s="182">
        <v>10</v>
      </c>
      <c r="B240" s="564"/>
      <c r="C240" s="189" t="s">
        <v>140</v>
      </c>
      <c r="D240" s="135" t="s">
        <v>126</v>
      </c>
      <c r="E240" s="172">
        <v>3</v>
      </c>
      <c r="F240" s="446"/>
      <c r="G240" s="186">
        <f t="shared" si="22"/>
        <v>0</v>
      </c>
    </row>
    <row r="241" spans="1:7" ht="13.5" x14ac:dyDescent="0.2">
      <c r="A241" s="182">
        <v>11</v>
      </c>
      <c r="B241" s="564"/>
      <c r="C241" s="189" t="s">
        <v>195</v>
      </c>
      <c r="D241" s="135" t="s">
        <v>126</v>
      </c>
      <c r="E241" s="172">
        <v>3</v>
      </c>
      <c r="F241" s="446"/>
      <c r="G241" s="186">
        <f t="shared" si="22"/>
        <v>0</v>
      </c>
    </row>
    <row r="242" spans="1:7" ht="13.5" x14ac:dyDescent="0.2">
      <c r="A242" s="182">
        <v>12</v>
      </c>
      <c r="B242" s="564"/>
      <c r="C242" s="137" t="s">
        <v>196</v>
      </c>
      <c r="D242" s="135" t="s">
        <v>126</v>
      </c>
      <c r="E242" s="136">
        <v>3</v>
      </c>
      <c r="F242" s="446"/>
      <c r="G242" s="186">
        <f t="shared" si="22"/>
        <v>0</v>
      </c>
    </row>
    <row r="243" spans="1:7" ht="14.25" thickBot="1" x14ac:dyDescent="0.25">
      <c r="A243" s="182">
        <v>13</v>
      </c>
      <c r="B243" s="564"/>
      <c r="C243" s="137" t="s">
        <v>197</v>
      </c>
      <c r="D243" s="135" t="s">
        <v>126</v>
      </c>
      <c r="E243" s="136">
        <v>6</v>
      </c>
      <c r="F243" s="446"/>
      <c r="G243" s="186">
        <f t="shared" si="22"/>
        <v>0</v>
      </c>
    </row>
    <row r="244" spans="1:7" ht="14.25" thickBot="1" x14ac:dyDescent="0.25">
      <c r="A244" s="124"/>
      <c r="B244" s="125"/>
      <c r="C244" s="126" t="s">
        <v>479</v>
      </c>
      <c r="D244" s="125"/>
      <c r="E244" s="127"/>
      <c r="F244" s="439"/>
      <c r="G244" s="440"/>
    </row>
    <row r="245" spans="1:7" ht="13.5" x14ac:dyDescent="0.2">
      <c r="A245" s="133">
        <v>1</v>
      </c>
      <c r="B245" s="129" t="s">
        <v>120</v>
      </c>
      <c r="C245" s="130" t="s">
        <v>183</v>
      </c>
      <c r="D245" s="131" t="s">
        <v>122</v>
      </c>
      <c r="E245" s="172">
        <v>10</v>
      </c>
      <c r="F245" s="441"/>
      <c r="G245" s="187">
        <f>E245*F245</f>
        <v>0</v>
      </c>
    </row>
    <row r="246" spans="1:7" ht="13.5" x14ac:dyDescent="0.2">
      <c r="A246" s="133">
        <v>2</v>
      </c>
      <c r="B246" s="562" t="s">
        <v>129</v>
      </c>
      <c r="C246" s="130" t="s">
        <v>177</v>
      </c>
      <c r="D246" s="135" t="s">
        <v>126</v>
      </c>
      <c r="E246" s="136">
        <v>6</v>
      </c>
      <c r="F246" s="442"/>
      <c r="G246" s="187">
        <f t="shared" ref="G246:G247" si="23">E246*F246</f>
        <v>0</v>
      </c>
    </row>
    <row r="247" spans="1:7" ht="14.25" thickBot="1" x14ac:dyDescent="0.25">
      <c r="A247" s="133">
        <v>3</v>
      </c>
      <c r="B247" s="563"/>
      <c r="C247" s="130" t="s">
        <v>178</v>
      </c>
      <c r="D247" s="135" t="s">
        <v>126</v>
      </c>
      <c r="E247" s="136">
        <v>6</v>
      </c>
      <c r="F247" s="442"/>
      <c r="G247" s="187">
        <f t="shared" si="23"/>
        <v>0</v>
      </c>
    </row>
    <row r="248" spans="1:7" ht="14.25" thickBot="1" x14ac:dyDescent="0.25">
      <c r="A248" s="124"/>
      <c r="B248" s="125"/>
      <c r="C248" s="126" t="s">
        <v>480</v>
      </c>
      <c r="D248" s="125"/>
      <c r="E248" s="127"/>
      <c r="F248" s="439"/>
      <c r="G248" s="440"/>
    </row>
    <row r="249" spans="1:7" ht="13.5" x14ac:dyDescent="0.2">
      <c r="A249" s="133">
        <v>1</v>
      </c>
      <c r="B249" s="129" t="s">
        <v>120</v>
      </c>
      <c r="C249" s="130" t="s">
        <v>201</v>
      </c>
      <c r="D249" s="131" t="s">
        <v>122</v>
      </c>
      <c r="E249" s="172">
        <v>240</v>
      </c>
      <c r="F249" s="441"/>
      <c r="G249" s="187">
        <f>E249*F249</f>
        <v>0</v>
      </c>
    </row>
    <row r="250" spans="1:7" ht="13.5" x14ac:dyDescent="0.2">
      <c r="A250" s="133">
        <v>2</v>
      </c>
      <c r="B250" s="129" t="s">
        <v>120</v>
      </c>
      <c r="C250" s="130" t="s">
        <v>202</v>
      </c>
      <c r="D250" s="131" t="s">
        <v>122</v>
      </c>
      <c r="E250" s="138">
        <v>180</v>
      </c>
      <c r="F250" s="441"/>
      <c r="G250" s="187">
        <f t="shared" ref="G250:G261" si="24">E250*F250</f>
        <v>0</v>
      </c>
    </row>
    <row r="251" spans="1:7" ht="13.5" x14ac:dyDescent="0.2">
      <c r="A251" s="133">
        <v>3</v>
      </c>
      <c r="B251" s="134" t="s">
        <v>124</v>
      </c>
      <c r="C251" s="130" t="s">
        <v>143</v>
      </c>
      <c r="D251" s="135" t="s">
        <v>126</v>
      </c>
      <c r="E251" s="136">
        <v>6</v>
      </c>
      <c r="F251" s="434"/>
      <c r="G251" s="187">
        <f t="shared" si="24"/>
        <v>0</v>
      </c>
    </row>
    <row r="252" spans="1:7" ht="13.5" x14ac:dyDescent="0.2">
      <c r="A252" s="133">
        <v>4</v>
      </c>
      <c r="B252" s="134" t="s">
        <v>127</v>
      </c>
      <c r="C252" s="130" t="s">
        <v>180</v>
      </c>
      <c r="D252" s="135" t="s">
        <v>126</v>
      </c>
      <c r="E252" s="136">
        <v>6</v>
      </c>
      <c r="F252" s="429"/>
      <c r="G252" s="187">
        <f t="shared" si="24"/>
        <v>0</v>
      </c>
    </row>
    <row r="253" spans="1:7" ht="13.5" x14ac:dyDescent="0.2">
      <c r="A253" s="133">
        <v>5</v>
      </c>
      <c r="B253" s="134" t="s">
        <v>148</v>
      </c>
      <c r="C253" s="130" t="s">
        <v>149</v>
      </c>
      <c r="D253" s="135" t="s">
        <v>126</v>
      </c>
      <c r="E253" s="136">
        <v>72</v>
      </c>
      <c r="F253" s="429"/>
      <c r="G253" s="187">
        <f t="shared" si="24"/>
        <v>0</v>
      </c>
    </row>
    <row r="254" spans="1:7" ht="13.5" x14ac:dyDescent="0.2">
      <c r="A254" s="133">
        <v>6</v>
      </c>
      <c r="B254" s="562" t="s">
        <v>129</v>
      </c>
      <c r="C254" s="137" t="s">
        <v>136</v>
      </c>
      <c r="D254" s="135" t="s">
        <v>126</v>
      </c>
      <c r="E254" s="138">
        <v>18</v>
      </c>
      <c r="F254" s="442"/>
      <c r="G254" s="187">
        <f t="shared" si="24"/>
        <v>0</v>
      </c>
    </row>
    <row r="255" spans="1:7" ht="13.5" x14ac:dyDescent="0.2">
      <c r="A255" s="133">
        <v>7</v>
      </c>
      <c r="B255" s="564"/>
      <c r="C255" s="130" t="s">
        <v>130</v>
      </c>
      <c r="D255" s="135" t="s">
        <v>126</v>
      </c>
      <c r="E255" s="138">
        <v>15</v>
      </c>
      <c r="F255" s="442"/>
      <c r="G255" s="187">
        <f t="shared" si="24"/>
        <v>0</v>
      </c>
    </row>
    <row r="256" spans="1:7" ht="13.5" x14ac:dyDescent="0.2">
      <c r="A256" s="133">
        <v>8</v>
      </c>
      <c r="B256" s="564"/>
      <c r="C256" s="130" t="s">
        <v>145</v>
      </c>
      <c r="D256" s="135" t="s">
        <v>126</v>
      </c>
      <c r="E256" s="138">
        <v>5</v>
      </c>
      <c r="F256" s="442"/>
      <c r="G256" s="187">
        <f t="shared" si="24"/>
        <v>0</v>
      </c>
    </row>
    <row r="257" spans="1:7" ht="13.5" x14ac:dyDescent="0.2">
      <c r="A257" s="133">
        <v>9</v>
      </c>
      <c r="B257" s="564"/>
      <c r="C257" s="137" t="s">
        <v>203</v>
      </c>
      <c r="D257" s="135" t="s">
        <v>126</v>
      </c>
      <c r="E257" s="138">
        <v>3</v>
      </c>
      <c r="F257" s="442"/>
      <c r="G257" s="187">
        <f t="shared" si="24"/>
        <v>0</v>
      </c>
    </row>
    <row r="258" spans="1:7" ht="13.5" x14ac:dyDescent="0.2">
      <c r="A258" s="133">
        <v>10</v>
      </c>
      <c r="B258" s="564"/>
      <c r="C258" s="130" t="s">
        <v>204</v>
      </c>
      <c r="D258" s="135" t="s">
        <v>126</v>
      </c>
      <c r="E258" s="138">
        <v>6</v>
      </c>
      <c r="F258" s="442"/>
      <c r="G258" s="187">
        <f t="shared" si="24"/>
        <v>0</v>
      </c>
    </row>
    <row r="259" spans="1:7" ht="13.5" x14ac:dyDescent="0.2">
      <c r="A259" s="133">
        <v>11</v>
      </c>
      <c r="B259" s="564"/>
      <c r="C259" s="130" t="s">
        <v>156</v>
      </c>
      <c r="D259" s="135" t="s">
        <v>126</v>
      </c>
      <c r="E259" s="138">
        <v>6</v>
      </c>
      <c r="F259" s="442"/>
      <c r="G259" s="187">
        <f t="shared" si="24"/>
        <v>0</v>
      </c>
    </row>
    <row r="260" spans="1:7" ht="13.5" x14ac:dyDescent="0.2">
      <c r="A260" s="133">
        <v>12</v>
      </c>
      <c r="B260" s="564"/>
      <c r="C260" s="130" t="s">
        <v>205</v>
      </c>
      <c r="D260" s="135" t="s">
        <v>126</v>
      </c>
      <c r="E260" s="138">
        <v>18</v>
      </c>
      <c r="F260" s="442"/>
      <c r="G260" s="187">
        <f t="shared" si="24"/>
        <v>0</v>
      </c>
    </row>
    <row r="261" spans="1:7" ht="14.25" thickBot="1" x14ac:dyDescent="0.25">
      <c r="A261" s="168">
        <v>13</v>
      </c>
      <c r="B261" s="563"/>
      <c r="C261" s="169" t="s">
        <v>206</v>
      </c>
      <c r="D261" s="141" t="s">
        <v>126</v>
      </c>
      <c r="E261" s="136">
        <v>3</v>
      </c>
      <c r="F261" s="442"/>
      <c r="G261" s="187">
        <f t="shared" si="24"/>
        <v>0</v>
      </c>
    </row>
    <row r="262" spans="1:7" ht="14.25" thickBot="1" x14ac:dyDescent="0.25">
      <c r="A262" s="124"/>
      <c r="B262" s="125"/>
      <c r="C262" s="126" t="s">
        <v>481</v>
      </c>
      <c r="D262" s="125"/>
      <c r="E262" s="127"/>
      <c r="F262" s="439"/>
      <c r="G262" s="440"/>
    </row>
    <row r="263" spans="1:7" ht="13.5" x14ac:dyDescent="0.2">
      <c r="A263" s="182">
        <v>1</v>
      </c>
      <c r="B263" s="172" t="s">
        <v>120</v>
      </c>
      <c r="C263" s="130" t="s">
        <v>208</v>
      </c>
      <c r="D263" s="183" t="s">
        <v>122</v>
      </c>
      <c r="E263" s="172">
        <v>410</v>
      </c>
      <c r="F263" s="185"/>
      <c r="G263" s="186">
        <f>E263*F263</f>
        <v>0</v>
      </c>
    </row>
    <row r="264" spans="1:7" ht="13.5" x14ac:dyDescent="0.2">
      <c r="A264" s="182">
        <v>2</v>
      </c>
      <c r="B264" s="172" t="s">
        <v>124</v>
      </c>
      <c r="C264" s="130" t="s">
        <v>143</v>
      </c>
      <c r="D264" s="183" t="s">
        <v>126</v>
      </c>
      <c r="E264" s="172">
        <v>6</v>
      </c>
      <c r="F264" s="185"/>
      <c r="G264" s="186">
        <f t="shared" ref="G264:G269" si="25">E264*F264</f>
        <v>0</v>
      </c>
    </row>
    <row r="265" spans="1:7" ht="13.5" x14ac:dyDescent="0.2">
      <c r="A265" s="182">
        <v>3</v>
      </c>
      <c r="B265" s="172" t="s">
        <v>148</v>
      </c>
      <c r="C265" s="191" t="s">
        <v>149</v>
      </c>
      <c r="D265" s="183" t="s">
        <v>126</v>
      </c>
      <c r="E265" s="172">
        <v>43</v>
      </c>
      <c r="F265" s="185"/>
      <c r="G265" s="186">
        <f t="shared" si="25"/>
        <v>0</v>
      </c>
    </row>
    <row r="266" spans="1:7" ht="13.5" x14ac:dyDescent="0.2">
      <c r="A266" s="182">
        <v>4</v>
      </c>
      <c r="B266" s="564" t="s">
        <v>129</v>
      </c>
      <c r="C266" s="191" t="s">
        <v>136</v>
      </c>
      <c r="D266" s="183" t="s">
        <v>126</v>
      </c>
      <c r="E266" s="172">
        <v>24</v>
      </c>
      <c r="F266" s="185"/>
      <c r="G266" s="186">
        <f t="shared" si="25"/>
        <v>0</v>
      </c>
    </row>
    <row r="267" spans="1:7" ht="13.5" x14ac:dyDescent="0.2">
      <c r="A267" s="182">
        <v>5</v>
      </c>
      <c r="B267" s="564"/>
      <c r="C267" s="191" t="s">
        <v>145</v>
      </c>
      <c r="D267" s="183" t="s">
        <v>126</v>
      </c>
      <c r="E267" s="172">
        <v>5</v>
      </c>
      <c r="F267" s="185"/>
      <c r="G267" s="186">
        <f t="shared" si="25"/>
        <v>0</v>
      </c>
    </row>
    <row r="268" spans="1:7" ht="13.5" x14ac:dyDescent="0.2">
      <c r="A268" s="182">
        <v>6</v>
      </c>
      <c r="B268" s="564"/>
      <c r="C268" s="191" t="s">
        <v>130</v>
      </c>
      <c r="D268" s="183" t="s">
        <v>126</v>
      </c>
      <c r="E268" s="172">
        <v>18</v>
      </c>
      <c r="F268" s="185"/>
      <c r="G268" s="186">
        <f t="shared" si="25"/>
        <v>0</v>
      </c>
    </row>
    <row r="269" spans="1:7" ht="14.25" thickBot="1" x14ac:dyDescent="0.25">
      <c r="A269" s="182">
        <v>7</v>
      </c>
      <c r="B269" s="563"/>
      <c r="C269" s="191" t="s">
        <v>156</v>
      </c>
      <c r="D269" s="183" t="s">
        <v>126</v>
      </c>
      <c r="E269" s="172">
        <v>6</v>
      </c>
      <c r="F269" s="185"/>
      <c r="G269" s="186">
        <f t="shared" si="25"/>
        <v>0</v>
      </c>
    </row>
    <row r="270" spans="1:7" ht="14.25" thickBot="1" x14ac:dyDescent="0.25">
      <c r="A270" s="124"/>
      <c r="B270" s="125"/>
      <c r="C270" s="126" t="s">
        <v>482</v>
      </c>
      <c r="D270" s="125"/>
      <c r="E270" s="127"/>
      <c r="F270" s="439"/>
      <c r="G270" s="440"/>
    </row>
    <row r="271" spans="1:7" ht="13.5" x14ac:dyDescent="0.2">
      <c r="A271" s="133">
        <v>1</v>
      </c>
      <c r="B271" s="129" t="s">
        <v>120</v>
      </c>
      <c r="C271" s="130" t="s">
        <v>121</v>
      </c>
      <c r="D271" s="131" t="s">
        <v>122</v>
      </c>
      <c r="E271" s="172">
        <v>60</v>
      </c>
      <c r="F271" s="441"/>
      <c r="G271" s="187">
        <f>E271*F271</f>
        <v>0</v>
      </c>
    </row>
    <row r="272" spans="1:7" ht="13.5" x14ac:dyDescent="0.2">
      <c r="A272" s="133">
        <v>2</v>
      </c>
      <c r="B272" s="129" t="s">
        <v>120</v>
      </c>
      <c r="C272" s="130" t="s">
        <v>123</v>
      </c>
      <c r="D272" s="131" t="s">
        <v>122</v>
      </c>
      <c r="E272" s="138">
        <v>6</v>
      </c>
      <c r="F272" s="441"/>
      <c r="G272" s="187">
        <f t="shared" ref="G272:G282" si="26">E272*F272</f>
        <v>0</v>
      </c>
    </row>
    <row r="273" spans="1:7" ht="13.5" x14ac:dyDescent="0.2">
      <c r="A273" s="133">
        <v>3</v>
      </c>
      <c r="B273" s="134" t="s">
        <v>124</v>
      </c>
      <c r="C273" s="130" t="s">
        <v>143</v>
      </c>
      <c r="D273" s="135" t="s">
        <v>126</v>
      </c>
      <c r="E273" s="136">
        <v>12</v>
      </c>
      <c r="F273" s="442"/>
      <c r="G273" s="187">
        <f t="shared" si="26"/>
        <v>0</v>
      </c>
    </row>
    <row r="274" spans="1:7" ht="13.5" x14ac:dyDescent="0.2">
      <c r="A274" s="133">
        <v>4</v>
      </c>
      <c r="B274" s="134" t="s">
        <v>127</v>
      </c>
      <c r="C274" s="130" t="s">
        <v>180</v>
      </c>
      <c r="D274" s="135" t="s">
        <v>126</v>
      </c>
      <c r="E274" s="136">
        <v>12</v>
      </c>
      <c r="F274" s="429"/>
      <c r="G274" s="187">
        <f t="shared" si="26"/>
        <v>0</v>
      </c>
    </row>
    <row r="275" spans="1:7" ht="13.5" x14ac:dyDescent="0.2">
      <c r="A275" s="133">
        <v>5</v>
      </c>
      <c r="B275" s="134"/>
      <c r="C275" s="130" t="s">
        <v>136</v>
      </c>
      <c r="D275" s="135" t="s">
        <v>126</v>
      </c>
      <c r="E275" s="136">
        <v>42</v>
      </c>
      <c r="F275" s="442"/>
      <c r="G275" s="187">
        <f t="shared" si="26"/>
        <v>0</v>
      </c>
    </row>
    <row r="276" spans="1:7" ht="13.5" x14ac:dyDescent="0.2">
      <c r="A276" s="133">
        <v>6</v>
      </c>
      <c r="B276" s="559" t="s">
        <v>129</v>
      </c>
      <c r="C276" s="137" t="s">
        <v>130</v>
      </c>
      <c r="D276" s="135" t="s">
        <v>126</v>
      </c>
      <c r="E276" s="138">
        <v>18</v>
      </c>
      <c r="F276" s="442"/>
      <c r="G276" s="187">
        <f t="shared" si="26"/>
        <v>0</v>
      </c>
    </row>
    <row r="277" spans="1:7" ht="13.5" x14ac:dyDescent="0.2">
      <c r="A277" s="133">
        <v>7</v>
      </c>
      <c r="B277" s="560"/>
      <c r="C277" s="130" t="s">
        <v>156</v>
      </c>
      <c r="D277" s="135" t="s">
        <v>126</v>
      </c>
      <c r="E277" s="138">
        <v>6</v>
      </c>
      <c r="F277" s="442"/>
      <c r="G277" s="187">
        <f t="shared" si="26"/>
        <v>0</v>
      </c>
    </row>
    <row r="278" spans="1:7" ht="13.5" x14ac:dyDescent="0.2">
      <c r="A278" s="133">
        <v>8</v>
      </c>
      <c r="B278" s="560"/>
      <c r="C278" s="130" t="s">
        <v>181</v>
      </c>
      <c r="D278" s="135" t="s">
        <v>126</v>
      </c>
      <c r="E278" s="138">
        <v>2</v>
      </c>
      <c r="F278" s="442"/>
      <c r="G278" s="187">
        <f t="shared" si="26"/>
        <v>0</v>
      </c>
    </row>
    <row r="279" spans="1:7" ht="13.5" x14ac:dyDescent="0.2">
      <c r="A279" s="133">
        <v>9</v>
      </c>
      <c r="B279" s="560"/>
      <c r="C279" s="130" t="s">
        <v>141</v>
      </c>
      <c r="D279" s="135" t="s">
        <v>126</v>
      </c>
      <c r="E279" s="138">
        <v>3</v>
      </c>
      <c r="F279" s="442"/>
      <c r="G279" s="187">
        <f t="shared" si="26"/>
        <v>0</v>
      </c>
    </row>
    <row r="280" spans="1:7" ht="13.5" x14ac:dyDescent="0.2">
      <c r="A280" s="133">
        <v>10</v>
      </c>
      <c r="B280" s="560"/>
      <c r="C280" s="137" t="s">
        <v>140</v>
      </c>
      <c r="D280" s="135" t="s">
        <v>126</v>
      </c>
      <c r="E280" s="136">
        <v>3</v>
      </c>
      <c r="F280" s="442"/>
      <c r="G280" s="187">
        <f t="shared" si="26"/>
        <v>0</v>
      </c>
    </row>
    <row r="281" spans="1:7" ht="13.5" x14ac:dyDescent="0.2">
      <c r="A281" s="133">
        <v>11</v>
      </c>
      <c r="B281" s="560"/>
      <c r="C281" s="137" t="s">
        <v>170</v>
      </c>
      <c r="D281" s="135" t="s">
        <v>126</v>
      </c>
      <c r="E281" s="136">
        <v>3</v>
      </c>
      <c r="F281" s="442"/>
      <c r="G281" s="187">
        <f t="shared" si="26"/>
        <v>0</v>
      </c>
    </row>
    <row r="282" spans="1:7" ht="14.25" thickBot="1" x14ac:dyDescent="0.25">
      <c r="A282" s="133">
        <v>12</v>
      </c>
      <c r="B282" s="560"/>
      <c r="C282" s="137" t="s">
        <v>171</v>
      </c>
      <c r="D282" s="135" t="s">
        <v>126</v>
      </c>
      <c r="E282" s="136">
        <v>3</v>
      </c>
      <c r="F282" s="442"/>
      <c r="G282" s="187">
        <f t="shared" si="26"/>
        <v>0</v>
      </c>
    </row>
    <row r="283" spans="1:7" ht="14.25" thickBot="1" x14ac:dyDescent="0.25">
      <c r="A283" s="124"/>
      <c r="B283" s="125"/>
      <c r="C283" s="126" t="s">
        <v>483</v>
      </c>
      <c r="D283" s="125"/>
      <c r="E283" s="127"/>
      <c r="F283" s="439"/>
      <c r="G283" s="440"/>
    </row>
    <row r="284" spans="1:7" ht="13.5" x14ac:dyDescent="0.2">
      <c r="A284" s="133">
        <v>1</v>
      </c>
      <c r="B284" s="129" t="s">
        <v>120</v>
      </c>
      <c r="C284" s="130" t="s">
        <v>121</v>
      </c>
      <c r="D284" s="131" t="s">
        <v>122</v>
      </c>
      <c r="E284" s="172">
        <v>66</v>
      </c>
      <c r="F284" s="441"/>
      <c r="G284" s="187">
        <f>E284*F284</f>
        <v>0</v>
      </c>
    </row>
    <row r="285" spans="1:7" ht="13.5" x14ac:dyDescent="0.2">
      <c r="A285" s="133">
        <v>2</v>
      </c>
      <c r="B285" s="562" t="s">
        <v>129</v>
      </c>
      <c r="C285" s="137" t="s">
        <v>130</v>
      </c>
      <c r="D285" s="135" t="s">
        <v>126</v>
      </c>
      <c r="E285" s="138">
        <v>3</v>
      </c>
      <c r="F285" s="442"/>
      <c r="G285" s="187">
        <f t="shared" ref="G285:G287" si="27">E285*F285</f>
        <v>0</v>
      </c>
    </row>
    <row r="286" spans="1:7" ht="13.5" x14ac:dyDescent="0.2">
      <c r="A286" s="133">
        <v>3</v>
      </c>
      <c r="B286" s="564"/>
      <c r="C286" s="130" t="s">
        <v>156</v>
      </c>
      <c r="D286" s="135" t="s">
        <v>126</v>
      </c>
      <c r="E286" s="138">
        <v>6</v>
      </c>
      <c r="F286" s="442"/>
      <c r="G286" s="187">
        <f t="shared" si="27"/>
        <v>0</v>
      </c>
    </row>
    <row r="287" spans="1:7" ht="14.25" thickBot="1" x14ac:dyDescent="0.25">
      <c r="A287" s="133">
        <v>4</v>
      </c>
      <c r="B287" s="563"/>
      <c r="C287" s="130" t="s">
        <v>141</v>
      </c>
      <c r="D287" s="135" t="s">
        <v>126</v>
      </c>
      <c r="E287" s="138">
        <v>3</v>
      </c>
      <c r="F287" s="442"/>
      <c r="G287" s="187">
        <f t="shared" si="27"/>
        <v>0</v>
      </c>
    </row>
    <row r="288" spans="1:7" ht="14.25" thickBot="1" x14ac:dyDescent="0.25">
      <c r="A288" s="97"/>
      <c r="B288" s="98"/>
      <c r="C288" s="99" t="s">
        <v>484</v>
      </c>
      <c r="D288" s="98"/>
      <c r="E288" s="100"/>
      <c r="F288" s="424"/>
      <c r="G288" s="425"/>
    </row>
    <row r="289" spans="1:7" ht="13.5" x14ac:dyDescent="0.2">
      <c r="A289" s="110">
        <v>1</v>
      </c>
      <c r="B289" s="104" t="s">
        <v>120</v>
      </c>
      <c r="C289" s="105" t="s">
        <v>183</v>
      </c>
      <c r="D289" s="106" t="s">
        <v>122</v>
      </c>
      <c r="E289" s="161">
        <f>160</f>
        <v>160</v>
      </c>
      <c r="F289" s="426"/>
      <c r="G289" s="427">
        <f t="shared" ref="G289:G294" si="28">E289*F289</f>
        <v>0</v>
      </c>
    </row>
    <row r="290" spans="1:7" ht="13.5" x14ac:dyDescent="0.2">
      <c r="A290" s="110">
        <v>2</v>
      </c>
      <c r="B290" s="112" t="s">
        <v>124</v>
      </c>
      <c r="C290" s="105" t="s">
        <v>184</v>
      </c>
      <c r="D290" s="113" t="s">
        <v>126</v>
      </c>
      <c r="E290" s="114">
        <f>9</f>
        <v>9</v>
      </c>
      <c r="F290" s="428"/>
      <c r="G290" s="427">
        <f t="shared" si="28"/>
        <v>0</v>
      </c>
    </row>
    <row r="291" spans="1:7" ht="13.5" x14ac:dyDescent="0.2">
      <c r="A291" s="110">
        <v>3</v>
      </c>
      <c r="B291" s="112" t="s">
        <v>127</v>
      </c>
      <c r="C291" s="105" t="s">
        <v>180</v>
      </c>
      <c r="D291" s="113" t="s">
        <v>126</v>
      </c>
      <c r="E291" s="114">
        <f>9</f>
        <v>9</v>
      </c>
      <c r="F291" s="428"/>
      <c r="G291" s="427">
        <f t="shared" si="28"/>
        <v>0</v>
      </c>
    </row>
    <row r="292" spans="1:7" ht="13.5" x14ac:dyDescent="0.2">
      <c r="A292" s="110">
        <v>4</v>
      </c>
      <c r="B292" s="554" t="s">
        <v>129</v>
      </c>
      <c r="C292" s="117" t="s">
        <v>177</v>
      </c>
      <c r="D292" s="113" t="s">
        <v>126</v>
      </c>
      <c r="E292" s="111">
        <f>12</f>
        <v>12</v>
      </c>
      <c r="F292" s="428"/>
      <c r="G292" s="427">
        <f t="shared" si="28"/>
        <v>0</v>
      </c>
    </row>
    <row r="293" spans="1:7" ht="13.5" x14ac:dyDescent="0.2">
      <c r="A293" s="110">
        <v>5</v>
      </c>
      <c r="B293" s="553"/>
      <c r="C293" s="105" t="s">
        <v>136</v>
      </c>
      <c r="D293" s="113" t="s">
        <v>126</v>
      </c>
      <c r="E293" s="111">
        <f>18</f>
        <v>18</v>
      </c>
      <c r="F293" s="428"/>
      <c r="G293" s="427">
        <f t="shared" si="28"/>
        <v>0</v>
      </c>
    </row>
    <row r="294" spans="1:7" ht="14.25" thickBot="1" x14ac:dyDescent="0.25">
      <c r="A294" s="154">
        <v>6</v>
      </c>
      <c r="B294" s="555"/>
      <c r="C294" s="193" t="s">
        <v>171</v>
      </c>
      <c r="D294" s="121" t="s">
        <v>126</v>
      </c>
      <c r="E294" s="118">
        <f>6</f>
        <v>6</v>
      </c>
      <c r="F294" s="428"/>
      <c r="G294" s="427">
        <f t="shared" si="28"/>
        <v>0</v>
      </c>
    </row>
    <row r="295" spans="1:7" ht="14.25" thickBot="1" x14ac:dyDescent="0.25">
      <c r="A295" s="97"/>
      <c r="B295" s="98"/>
      <c r="C295" s="99" t="s">
        <v>485</v>
      </c>
      <c r="D295" s="98"/>
      <c r="E295" s="100"/>
      <c r="F295" s="424"/>
      <c r="G295" s="425"/>
    </row>
    <row r="296" spans="1:7" ht="13.5" x14ac:dyDescent="0.2">
      <c r="A296" s="110">
        <v>1</v>
      </c>
      <c r="B296" s="104" t="s">
        <v>120</v>
      </c>
      <c r="C296" s="105" t="s">
        <v>183</v>
      </c>
      <c r="D296" s="106" t="s">
        <v>122</v>
      </c>
      <c r="E296" s="161">
        <f>200</f>
        <v>200</v>
      </c>
      <c r="F296" s="426"/>
      <c r="G296" s="427">
        <f t="shared" ref="G296:G307" si="29">E296*F296</f>
        <v>0</v>
      </c>
    </row>
    <row r="297" spans="1:7" ht="13.5" x14ac:dyDescent="0.2">
      <c r="A297" s="110">
        <v>2</v>
      </c>
      <c r="B297" s="104" t="s">
        <v>120</v>
      </c>
      <c r="C297" s="105" t="s">
        <v>123</v>
      </c>
      <c r="D297" s="106" t="s">
        <v>122</v>
      </c>
      <c r="E297" s="111">
        <f>6</f>
        <v>6</v>
      </c>
      <c r="F297" s="426"/>
      <c r="G297" s="427">
        <f t="shared" si="29"/>
        <v>0</v>
      </c>
    </row>
    <row r="298" spans="1:7" ht="13.5" x14ac:dyDescent="0.2">
      <c r="A298" s="110">
        <v>3</v>
      </c>
      <c r="B298" s="112" t="s">
        <v>124</v>
      </c>
      <c r="C298" s="105" t="s">
        <v>184</v>
      </c>
      <c r="D298" s="113" t="s">
        <v>126</v>
      </c>
      <c r="E298" s="114">
        <f>3</f>
        <v>3</v>
      </c>
      <c r="F298" s="428"/>
      <c r="G298" s="427">
        <f t="shared" si="29"/>
        <v>0</v>
      </c>
    </row>
    <row r="299" spans="1:7" ht="13.5" x14ac:dyDescent="0.2">
      <c r="A299" s="110">
        <v>4</v>
      </c>
      <c r="B299" s="112" t="s">
        <v>127</v>
      </c>
      <c r="C299" s="105" t="s">
        <v>180</v>
      </c>
      <c r="D299" s="113" t="s">
        <v>126</v>
      </c>
      <c r="E299" s="114">
        <f>3</f>
        <v>3</v>
      </c>
      <c r="F299" s="428"/>
      <c r="G299" s="427">
        <f t="shared" si="29"/>
        <v>0</v>
      </c>
    </row>
    <row r="300" spans="1:7" ht="13.5" x14ac:dyDescent="0.2">
      <c r="A300" s="110">
        <v>5</v>
      </c>
      <c r="B300" s="554" t="s">
        <v>129</v>
      </c>
      <c r="C300" s="117" t="s">
        <v>177</v>
      </c>
      <c r="D300" s="113" t="s">
        <v>126</v>
      </c>
      <c r="E300" s="111">
        <f>15</f>
        <v>15</v>
      </c>
      <c r="F300" s="428"/>
      <c r="G300" s="427">
        <f t="shared" si="29"/>
        <v>0</v>
      </c>
    </row>
    <row r="301" spans="1:7" ht="13.5" x14ac:dyDescent="0.2">
      <c r="A301" s="110">
        <v>6</v>
      </c>
      <c r="B301" s="553"/>
      <c r="C301" s="117" t="s">
        <v>213</v>
      </c>
      <c r="D301" s="113" t="s">
        <v>126</v>
      </c>
      <c r="E301" s="111">
        <f>3</f>
        <v>3</v>
      </c>
      <c r="F301" s="428"/>
      <c r="G301" s="427">
        <f t="shared" si="29"/>
        <v>0</v>
      </c>
    </row>
    <row r="302" spans="1:7" ht="13.5" x14ac:dyDescent="0.2">
      <c r="A302" s="110">
        <v>7</v>
      </c>
      <c r="B302" s="553"/>
      <c r="C302" s="105" t="s">
        <v>170</v>
      </c>
      <c r="D302" s="113" t="s">
        <v>126</v>
      </c>
      <c r="E302" s="111">
        <f>3</f>
        <v>3</v>
      </c>
      <c r="F302" s="428"/>
      <c r="G302" s="427">
        <f t="shared" si="29"/>
        <v>0</v>
      </c>
    </row>
    <row r="303" spans="1:7" ht="13.5" x14ac:dyDescent="0.2">
      <c r="A303" s="110">
        <v>8</v>
      </c>
      <c r="B303" s="553"/>
      <c r="C303" s="105" t="s">
        <v>136</v>
      </c>
      <c r="D303" s="113" t="s">
        <v>126</v>
      </c>
      <c r="E303" s="111">
        <f>9</f>
        <v>9</v>
      </c>
      <c r="F303" s="428"/>
      <c r="G303" s="427">
        <f t="shared" si="29"/>
        <v>0</v>
      </c>
    </row>
    <row r="304" spans="1:7" ht="13.5" x14ac:dyDescent="0.2">
      <c r="A304" s="110">
        <v>9</v>
      </c>
      <c r="B304" s="553"/>
      <c r="C304" s="105" t="s">
        <v>171</v>
      </c>
      <c r="D304" s="113" t="s">
        <v>126</v>
      </c>
      <c r="E304" s="118">
        <f>3</f>
        <v>3</v>
      </c>
      <c r="F304" s="428"/>
      <c r="G304" s="427">
        <f t="shared" si="29"/>
        <v>0</v>
      </c>
    </row>
    <row r="305" spans="1:7" ht="13.5" x14ac:dyDescent="0.2">
      <c r="A305" s="110">
        <v>10</v>
      </c>
      <c r="B305" s="553"/>
      <c r="C305" s="117" t="s">
        <v>178</v>
      </c>
      <c r="D305" s="113" t="s">
        <v>126</v>
      </c>
      <c r="E305" s="114">
        <f>6</f>
        <v>6</v>
      </c>
      <c r="F305" s="428"/>
      <c r="G305" s="427">
        <f t="shared" si="29"/>
        <v>0</v>
      </c>
    </row>
    <row r="306" spans="1:7" ht="13.5" x14ac:dyDescent="0.2">
      <c r="A306" s="110">
        <v>11</v>
      </c>
      <c r="B306" s="553"/>
      <c r="C306" s="117" t="s">
        <v>140</v>
      </c>
      <c r="D306" s="113" t="s">
        <v>126</v>
      </c>
      <c r="E306" s="114">
        <f>3</f>
        <v>3</v>
      </c>
      <c r="F306" s="428"/>
      <c r="G306" s="427">
        <f t="shared" si="29"/>
        <v>0</v>
      </c>
    </row>
    <row r="307" spans="1:7" ht="14.25" thickBot="1" x14ac:dyDescent="0.25">
      <c r="A307" s="154">
        <v>12</v>
      </c>
      <c r="B307" s="555"/>
      <c r="C307" s="120" t="s">
        <v>214</v>
      </c>
      <c r="D307" s="121" t="s">
        <v>126</v>
      </c>
      <c r="E307" s="114">
        <f>15</f>
        <v>15</v>
      </c>
      <c r="F307" s="428"/>
      <c r="G307" s="427">
        <f t="shared" si="29"/>
        <v>0</v>
      </c>
    </row>
    <row r="308" spans="1:7" ht="14.25" thickBot="1" x14ac:dyDescent="0.25">
      <c r="A308" s="97"/>
      <c r="B308" s="98"/>
      <c r="C308" s="99" t="s">
        <v>486</v>
      </c>
      <c r="D308" s="98"/>
      <c r="E308" s="100"/>
      <c r="F308" s="424"/>
      <c r="G308" s="425"/>
    </row>
    <row r="309" spans="1:7" ht="13.5" x14ac:dyDescent="0.2">
      <c r="A309" s="110">
        <v>1</v>
      </c>
      <c r="B309" s="104" t="s">
        <v>120</v>
      </c>
      <c r="C309" s="105" t="s">
        <v>183</v>
      </c>
      <c r="D309" s="106" t="s">
        <v>122</v>
      </c>
      <c r="E309" s="161">
        <v>18</v>
      </c>
      <c r="F309" s="426"/>
      <c r="G309" s="427">
        <f t="shared" ref="G309:G311" si="30">E309*F309</f>
        <v>0</v>
      </c>
    </row>
    <row r="310" spans="1:7" ht="13.5" x14ac:dyDescent="0.2">
      <c r="A310" s="110">
        <v>2</v>
      </c>
      <c r="B310" s="554" t="s">
        <v>129</v>
      </c>
      <c r="C310" s="117" t="s">
        <v>177</v>
      </c>
      <c r="D310" s="113" t="s">
        <v>126</v>
      </c>
      <c r="E310" s="111">
        <v>6</v>
      </c>
      <c r="F310" s="428"/>
      <c r="G310" s="427">
        <f t="shared" si="30"/>
        <v>0</v>
      </c>
    </row>
    <row r="311" spans="1:7" ht="14.25" thickBot="1" x14ac:dyDescent="0.25">
      <c r="A311" s="110">
        <v>3</v>
      </c>
      <c r="B311" s="555"/>
      <c r="C311" s="117" t="s">
        <v>178</v>
      </c>
      <c r="D311" s="113" t="s">
        <v>126</v>
      </c>
      <c r="E311" s="114">
        <f>6</f>
        <v>6</v>
      </c>
      <c r="F311" s="428"/>
      <c r="G311" s="427">
        <f t="shared" si="30"/>
        <v>0</v>
      </c>
    </row>
    <row r="312" spans="1:7" ht="14.25" thickBot="1" x14ac:dyDescent="0.25">
      <c r="A312" s="97"/>
      <c r="B312" s="98"/>
      <c r="C312" s="99" t="s">
        <v>487</v>
      </c>
      <c r="D312" s="98"/>
      <c r="E312" s="100"/>
      <c r="F312" s="424"/>
      <c r="G312" s="425"/>
    </row>
    <row r="313" spans="1:7" ht="13.5" x14ac:dyDescent="0.2">
      <c r="A313" s="103">
        <v>1</v>
      </c>
      <c r="B313" s="104" t="s">
        <v>120</v>
      </c>
      <c r="C313" s="105" t="s">
        <v>121</v>
      </c>
      <c r="D313" s="106" t="s">
        <v>122</v>
      </c>
      <c r="E313" s="107">
        <f>1300</f>
        <v>1300</v>
      </c>
      <c r="F313" s="426"/>
      <c r="G313" s="427">
        <f t="shared" ref="G313:G319" si="31">E313*F313</f>
        <v>0</v>
      </c>
    </row>
    <row r="314" spans="1:7" ht="13.5" x14ac:dyDescent="0.2">
      <c r="A314" s="110">
        <v>2</v>
      </c>
      <c r="B314" s="112" t="s">
        <v>124</v>
      </c>
      <c r="C314" s="105" t="s">
        <v>143</v>
      </c>
      <c r="D314" s="113" t="s">
        <v>126</v>
      </c>
      <c r="E314" s="114">
        <f>15</f>
        <v>15</v>
      </c>
      <c r="F314" s="428"/>
      <c r="G314" s="427">
        <f t="shared" si="31"/>
        <v>0</v>
      </c>
    </row>
    <row r="315" spans="1:7" ht="13.5" x14ac:dyDescent="0.2">
      <c r="A315" s="110">
        <v>3</v>
      </c>
      <c r="B315" s="112" t="s">
        <v>124</v>
      </c>
      <c r="C315" s="105" t="s">
        <v>217</v>
      </c>
      <c r="D315" s="113" t="s">
        <v>126</v>
      </c>
      <c r="E315" s="114">
        <f>9</f>
        <v>9</v>
      </c>
      <c r="F315" s="428"/>
      <c r="G315" s="427">
        <f t="shared" si="31"/>
        <v>0</v>
      </c>
    </row>
    <row r="316" spans="1:7" ht="13.5" x14ac:dyDescent="0.2">
      <c r="A316" s="110">
        <v>4</v>
      </c>
      <c r="B316" s="112" t="s">
        <v>127</v>
      </c>
      <c r="C316" s="105" t="s">
        <v>180</v>
      </c>
      <c r="D316" s="113" t="s">
        <v>126</v>
      </c>
      <c r="E316" s="114">
        <f>24</f>
        <v>24</v>
      </c>
      <c r="F316" s="428"/>
      <c r="G316" s="427">
        <f t="shared" si="31"/>
        <v>0</v>
      </c>
    </row>
    <row r="317" spans="1:7" ht="13.5" x14ac:dyDescent="0.2">
      <c r="A317" s="110">
        <v>5</v>
      </c>
      <c r="B317" s="112" t="s">
        <v>148</v>
      </c>
      <c r="C317" s="105" t="s">
        <v>149</v>
      </c>
      <c r="D317" s="113" t="s">
        <v>126</v>
      </c>
      <c r="E317" s="114">
        <f>57</f>
        <v>57</v>
      </c>
      <c r="F317" s="429"/>
      <c r="G317" s="427">
        <f t="shared" si="31"/>
        <v>0</v>
      </c>
    </row>
    <row r="318" spans="1:7" ht="13.5" x14ac:dyDescent="0.2">
      <c r="A318" s="110">
        <v>6</v>
      </c>
      <c r="B318" s="554" t="s">
        <v>129</v>
      </c>
      <c r="C318" s="117" t="s">
        <v>132</v>
      </c>
      <c r="D318" s="113" t="s">
        <v>126</v>
      </c>
      <c r="E318" s="114">
        <f>6</f>
        <v>6</v>
      </c>
      <c r="F318" s="428"/>
      <c r="G318" s="427">
        <f t="shared" si="31"/>
        <v>0</v>
      </c>
    </row>
    <row r="319" spans="1:7" ht="14.25" thickBot="1" x14ac:dyDescent="0.25">
      <c r="A319" s="119">
        <v>7</v>
      </c>
      <c r="B319" s="555"/>
      <c r="C319" s="193" t="s">
        <v>170</v>
      </c>
      <c r="D319" s="121" t="s">
        <v>126</v>
      </c>
      <c r="E319" s="118">
        <f>24</f>
        <v>24</v>
      </c>
      <c r="F319" s="431"/>
      <c r="G319" s="427">
        <f t="shared" si="31"/>
        <v>0</v>
      </c>
    </row>
    <row r="320" spans="1:7" ht="14.25" thickBot="1" x14ac:dyDescent="0.25">
      <c r="A320" s="124"/>
      <c r="B320" s="125"/>
      <c r="C320" s="126" t="s">
        <v>488</v>
      </c>
      <c r="D320" s="125"/>
      <c r="E320" s="127"/>
      <c r="F320" s="436"/>
      <c r="G320" s="437"/>
    </row>
    <row r="321" spans="1:7" ht="13.5" x14ac:dyDescent="0.2">
      <c r="A321" s="128">
        <v>1</v>
      </c>
      <c r="B321" s="129" t="s">
        <v>120</v>
      </c>
      <c r="C321" s="130" t="s">
        <v>121</v>
      </c>
      <c r="D321" s="131" t="s">
        <v>122</v>
      </c>
      <c r="E321" s="132">
        <v>320</v>
      </c>
      <c r="F321" s="426"/>
      <c r="G321" s="427">
        <f t="shared" ref="G321:G328" si="32">E321*F321</f>
        <v>0</v>
      </c>
    </row>
    <row r="322" spans="1:7" ht="13.5" x14ac:dyDescent="0.2">
      <c r="A322" s="133">
        <v>2</v>
      </c>
      <c r="B322" s="134" t="s">
        <v>124</v>
      </c>
      <c r="C322" s="130" t="s">
        <v>143</v>
      </c>
      <c r="D322" s="135" t="s">
        <v>126</v>
      </c>
      <c r="E322" s="136">
        <v>9</v>
      </c>
      <c r="F322" s="428"/>
      <c r="G322" s="427">
        <f t="shared" si="32"/>
        <v>0</v>
      </c>
    </row>
    <row r="323" spans="1:7" ht="13.5" x14ac:dyDescent="0.2">
      <c r="A323" s="133">
        <v>3</v>
      </c>
      <c r="B323" s="134" t="s">
        <v>124</v>
      </c>
      <c r="C323" s="130" t="s">
        <v>217</v>
      </c>
      <c r="D323" s="135" t="s">
        <v>126</v>
      </c>
      <c r="E323" s="136">
        <v>3</v>
      </c>
      <c r="F323" s="428"/>
      <c r="G323" s="427">
        <f t="shared" si="32"/>
        <v>0</v>
      </c>
    </row>
    <row r="324" spans="1:7" ht="13.5" x14ac:dyDescent="0.2">
      <c r="A324" s="133">
        <v>4</v>
      </c>
      <c r="B324" s="134" t="s">
        <v>127</v>
      </c>
      <c r="C324" s="130" t="s">
        <v>180</v>
      </c>
      <c r="D324" s="135" t="s">
        <v>126</v>
      </c>
      <c r="E324" s="136">
        <v>24</v>
      </c>
      <c r="F324" s="428"/>
      <c r="G324" s="427">
        <f t="shared" si="32"/>
        <v>0</v>
      </c>
    </row>
    <row r="325" spans="1:7" ht="13.5" x14ac:dyDescent="0.2">
      <c r="A325" s="133">
        <v>5</v>
      </c>
      <c r="B325" s="134" t="s">
        <v>148</v>
      </c>
      <c r="C325" s="130" t="s">
        <v>149</v>
      </c>
      <c r="D325" s="135" t="s">
        <v>126</v>
      </c>
      <c r="E325" s="136">
        <v>45</v>
      </c>
      <c r="F325" s="429"/>
      <c r="G325" s="427">
        <f t="shared" si="32"/>
        <v>0</v>
      </c>
    </row>
    <row r="326" spans="1:7" ht="13.5" x14ac:dyDescent="0.2">
      <c r="A326" s="133">
        <v>6</v>
      </c>
      <c r="B326" s="559" t="s">
        <v>129</v>
      </c>
      <c r="C326" s="137" t="s">
        <v>130</v>
      </c>
      <c r="D326" s="135" t="s">
        <v>126</v>
      </c>
      <c r="E326" s="136">
        <v>6</v>
      </c>
      <c r="F326" s="428"/>
      <c r="G326" s="427">
        <f t="shared" si="32"/>
        <v>0</v>
      </c>
    </row>
    <row r="327" spans="1:7" ht="13.5" x14ac:dyDescent="0.2">
      <c r="A327" s="133">
        <v>7</v>
      </c>
      <c r="B327" s="560"/>
      <c r="C327" s="130" t="s">
        <v>136</v>
      </c>
      <c r="D327" s="135" t="s">
        <v>126</v>
      </c>
      <c r="E327" s="138">
        <v>24</v>
      </c>
      <c r="F327" s="428"/>
      <c r="G327" s="427">
        <f t="shared" si="32"/>
        <v>0</v>
      </c>
    </row>
    <row r="328" spans="1:7" ht="14.25" thickBot="1" x14ac:dyDescent="0.25">
      <c r="A328" s="139">
        <v>8</v>
      </c>
      <c r="B328" s="561"/>
      <c r="C328" s="140" t="s">
        <v>145</v>
      </c>
      <c r="D328" s="141" t="s">
        <v>126</v>
      </c>
      <c r="E328" s="136">
        <v>1</v>
      </c>
      <c r="F328" s="428"/>
      <c r="G328" s="427">
        <f t="shared" si="32"/>
        <v>0</v>
      </c>
    </row>
    <row r="329" spans="1:7" ht="14.25" thickBot="1" x14ac:dyDescent="0.25">
      <c r="A329" s="124"/>
      <c r="B329" s="125"/>
      <c r="C329" s="126" t="s">
        <v>489</v>
      </c>
      <c r="D329" s="125"/>
      <c r="E329" s="127"/>
      <c r="F329" s="439"/>
      <c r="G329" s="440"/>
    </row>
    <row r="330" spans="1:7" ht="13.5" x14ac:dyDescent="0.2">
      <c r="A330" s="133">
        <v>1</v>
      </c>
      <c r="B330" s="129" t="s">
        <v>120</v>
      </c>
      <c r="C330" s="130" t="s">
        <v>220</v>
      </c>
      <c r="D330" s="131" t="s">
        <v>122</v>
      </c>
      <c r="E330" s="172">
        <v>3</v>
      </c>
      <c r="F330" s="448"/>
      <c r="G330" s="187">
        <f>E330*F330</f>
        <v>0</v>
      </c>
    </row>
    <row r="331" spans="1:7" ht="13.5" x14ac:dyDescent="0.2">
      <c r="A331" s="133">
        <v>2</v>
      </c>
      <c r="B331" s="129" t="s">
        <v>120</v>
      </c>
      <c r="C331" s="130" t="s">
        <v>221</v>
      </c>
      <c r="D331" s="131" t="s">
        <v>122</v>
      </c>
      <c r="E331" s="138">
        <v>25</v>
      </c>
      <c r="F331" s="448"/>
      <c r="G331" s="187">
        <f t="shared" ref="G331:G340" si="33">E331*F331</f>
        <v>0</v>
      </c>
    </row>
    <row r="332" spans="1:7" ht="13.5" x14ac:dyDescent="0.2">
      <c r="A332" s="133">
        <v>3</v>
      </c>
      <c r="B332" s="134" t="s">
        <v>124</v>
      </c>
      <c r="C332" s="130" t="s">
        <v>222</v>
      </c>
      <c r="D332" s="135" t="s">
        <v>126</v>
      </c>
      <c r="E332" s="136">
        <v>3</v>
      </c>
      <c r="F332" s="449"/>
      <c r="G332" s="187">
        <f t="shared" si="33"/>
        <v>0</v>
      </c>
    </row>
    <row r="333" spans="1:7" ht="13.5" x14ac:dyDescent="0.2">
      <c r="A333" s="133">
        <v>4</v>
      </c>
      <c r="B333" s="562" t="s">
        <v>129</v>
      </c>
      <c r="C333" s="130" t="s">
        <v>223</v>
      </c>
      <c r="D333" s="135" t="s">
        <v>126</v>
      </c>
      <c r="E333" s="136">
        <v>3</v>
      </c>
      <c r="F333" s="449"/>
      <c r="G333" s="187">
        <f t="shared" si="33"/>
        <v>0</v>
      </c>
    </row>
    <row r="334" spans="1:7" ht="13.5" x14ac:dyDescent="0.2">
      <c r="A334" s="133">
        <v>5</v>
      </c>
      <c r="B334" s="564"/>
      <c r="C334" s="137" t="s">
        <v>224</v>
      </c>
      <c r="D334" s="135" t="s">
        <v>126</v>
      </c>
      <c r="E334" s="138">
        <v>9</v>
      </c>
      <c r="F334" s="449"/>
      <c r="G334" s="187">
        <f t="shared" si="33"/>
        <v>0</v>
      </c>
    </row>
    <row r="335" spans="1:7" ht="13.5" x14ac:dyDescent="0.2">
      <c r="A335" s="133">
        <v>6</v>
      </c>
      <c r="B335" s="564"/>
      <c r="C335" s="130" t="s">
        <v>225</v>
      </c>
      <c r="D335" s="135" t="s">
        <v>126</v>
      </c>
      <c r="E335" s="138">
        <v>3</v>
      </c>
      <c r="F335" s="449"/>
      <c r="G335" s="187">
        <f t="shared" si="33"/>
        <v>0</v>
      </c>
    </row>
    <row r="336" spans="1:7" ht="13.5" x14ac:dyDescent="0.2">
      <c r="A336" s="133">
        <v>7</v>
      </c>
      <c r="B336" s="564"/>
      <c r="C336" s="130" t="s">
        <v>226</v>
      </c>
      <c r="D336" s="135" t="s">
        <v>126</v>
      </c>
      <c r="E336" s="138">
        <v>6</v>
      </c>
      <c r="F336" s="449"/>
      <c r="G336" s="187">
        <f t="shared" si="33"/>
        <v>0</v>
      </c>
    </row>
    <row r="337" spans="1:7" ht="13.5" x14ac:dyDescent="0.2">
      <c r="A337" s="133">
        <v>8</v>
      </c>
      <c r="B337" s="564"/>
      <c r="C337" s="130" t="s">
        <v>227</v>
      </c>
      <c r="D337" s="135" t="s">
        <v>126</v>
      </c>
      <c r="E337" s="138">
        <v>3</v>
      </c>
      <c r="F337" s="449"/>
      <c r="G337" s="187">
        <f t="shared" si="33"/>
        <v>0</v>
      </c>
    </row>
    <row r="338" spans="1:7" ht="13.5" x14ac:dyDescent="0.2">
      <c r="A338" s="133">
        <v>9</v>
      </c>
      <c r="B338" s="564"/>
      <c r="C338" s="130" t="s">
        <v>228</v>
      </c>
      <c r="D338" s="135" t="s">
        <v>126</v>
      </c>
      <c r="E338" s="136">
        <v>3</v>
      </c>
      <c r="F338" s="449"/>
      <c r="G338" s="187">
        <f t="shared" si="33"/>
        <v>0</v>
      </c>
    </row>
    <row r="339" spans="1:7" ht="13.5" x14ac:dyDescent="0.2">
      <c r="A339" s="133">
        <v>10</v>
      </c>
      <c r="B339" s="564"/>
      <c r="C339" s="137" t="s">
        <v>229</v>
      </c>
      <c r="D339" s="135" t="s">
        <v>126</v>
      </c>
      <c r="E339" s="136">
        <v>3</v>
      </c>
      <c r="F339" s="449"/>
      <c r="G339" s="187">
        <f t="shared" si="33"/>
        <v>0</v>
      </c>
    </row>
    <row r="340" spans="1:7" ht="14.25" thickBot="1" x14ac:dyDescent="0.25">
      <c r="A340" s="133">
        <v>11</v>
      </c>
      <c r="B340" s="564"/>
      <c r="C340" s="137" t="s">
        <v>230</v>
      </c>
      <c r="D340" s="135" t="s">
        <v>126</v>
      </c>
      <c r="E340" s="136">
        <v>3</v>
      </c>
      <c r="F340" s="449"/>
      <c r="G340" s="547">
        <f t="shared" si="33"/>
        <v>0</v>
      </c>
    </row>
    <row r="341" spans="1:7" ht="14.25" thickBot="1" x14ac:dyDescent="0.25">
      <c r="A341" s="208"/>
      <c r="B341" s="209"/>
      <c r="C341" s="210" t="s">
        <v>242</v>
      </c>
      <c r="D341" s="209"/>
      <c r="E341" s="211"/>
      <c r="F341" s="212"/>
      <c r="G341" s="548"/>
    </row>
    <row r="342" spans="1:7" ht="13.5" x14ac:dyDescent="0.2">
      <c r="A342" s="214"/>
      <c r="B342" s="104"/>
      <c r="C342" s="215" t="s">
        <v>243</v>
      </c>
      <c r="D342" s="113"/>
      <c r="E342" s="201"/>
      <c r="F342" s="198"/>
      <c r="G342" s="549"/>
    </row>
    <row r="343" spans="1:7" ht="13.5" x14ac:dyDescent="0.2">
      <c r="A343" s="196">
        <v>1</v>
      </c>
      <c r="B343" s="104" t="s">
        <v>244</v>
      </c>
      <c r="C343" s="202" t="s">
        <v>245</v>
      </c>
      <c r="D343" s="113" t="s">
        <v>126</v>
      </c>
      <c r="E343" s="201">
        <v>5</v>
      </c>
      <c r="F343" s="198"/>
      <c r="G343" s="549">
        <f t="shared" ref="G343:G351" si="34">E343*F343</f>
        <v>0</v>
      </c>
    </row>
    <row r="344" spans="1:7" ht="13.5" x14ac:dyDescent="0.2">
      <c r="A344" s="196">
        <v>2</v>
      </c>
      <c r="B344" s="104" t="s">
        <v>244</v>
      </c>
      <c r="C344" s="202" t="s">
        <v>246</v>
      </c>
      <c r="D344" s="113" t="s">
        <v>126</v>
      </c>
      <c r="E344" s="201">
        <v>8</v>
      </c>
      <c r="F344" s="198"/>
      <c r="G344" s="549">
        <f t="shared" si="34"/>
        <v>0</v>
      </c>
    </row>
    <row r="345" spans="1:7" ht="13.5" x14ac:dyDescent="0.2">
      <c r="A345" s="196">
        <v>3</v>
      </c>
      <c r="B345" s="104" t="s">
        <v>244</v>
      </c>
      <c r="C345" s="105" t="s">
        <v>247</v>
      </c>
      <c r="D345" s="113" t="s">
        <v>126</v>
      </c>
      <c r="E345" s="201">
        <v>4</v>
      </c>
      <c r="F345" s="198"/>
      <c r="G345" s="549">
        <f t="shared" si="34"/>
        <v>0</v>
      </c>
    </row>
    <row r="346" spans="1:7" ht="13.5" x14ac:dyDescent="0.25">
      <c r="A346" s="196">
        <v>4</v>
      </c>
      <c r="B346" s="104" t="s">
        <v>244</v>
      </c>
      <c r="C346" s="216" t="s">
        <v>248</v>
      </c>
      <c r="D346" s="113" t="s">
        <v>126</v>
      </c>
      <c r="E346" s="201">
        <v>2</v>
      </c>
      <c r="F346" s="198"/>
      <c r="G346" s="549">
        <f t="shared" si="34"/>
        <v>0</v>
      </c>
    </row>
    <row r="347" spans="1:7" ht="13.5" x14ac:dyDescent="0.25">
      <c r="A347" s="196">
        <v>5</v>
      </c>
      <c r="B347" s="104" t="s">
        <v>244</v>
      </c>
      <c r="C347" s="216" t="s">
        <v>249</v>
      </c>
      <c r="D347" s="113" t="s">
        <v>126</v>
      </c>
      <c r="E347" s="201">
        <v>23</v>
      </c>
      <c r="F347" s="198"/>
      <c r="G347" s="549">
        <f t="shared" si="34"/>
        <v>0</v>
      </c>
    </row>
    <row r="348" spans="1:7" ht="13.5" x14ac:dyDescent="0.2">
      <c r="A348" s="196">
        <v>6</v>
      </c>
      <c r="B348" s="104" t="s">
        <v>244</v>
      </c>
      <c r="C348" s="202" t="s">
        <v>250</v>
      </c>
      <c r="D348" s="113" t="s">
        <v>126</v>
      </c>
      <c r="E348" s="201">
        <v>17</v>
      </c>
      <c r="F348" s="198"/>
      <c r="G348" s="549">
        <f t="shared" si="34"/>
        <v>0</v>
      </c>
    </row>
    <row r="349" spans="1:7" ht="13.5" x14ac:dyDescent="0.2">
      <c r="A349" s="196">
        <v>7</v>
      </c>
      <c r="B349" s="104" t="s">
        <v>244</v>
      </c>
      <c r="C349" s="202" t="s">
        <v>251</v>
      </c>
      <c r="D349" s="113" t="s">
        <v>126</v>
      </c>
      <c r="E349" s="201">
        <v>9</v>
      </c>
      <c r="F349" s="198"/>
      <c r="G349" s="549">
        <f t="shared" si="34"/>
        <v>0</v>
      </c>
    </row>
    <row r="350" spans="1:7" ht="13.5" x14ac:dyDescent="0.25">
      <c r="A350" s="196">
        <v>8</v>
      </c>
      <c r="B350" s="104" t="s">
        <v>244</v>
      </c>
      <c r="C350" s="216" t="s">
        <v>252</v>
      </c>
      <c r="D350" s="148" t="s">
        <v>126</v>
      </c>
      <c r="E350" s="217">
        <f>138</f>
        <v>138</v>
      </c>
      <c r="F350" s="198"/>
      <c r="G350" s="549">
        <f t="shared" si="34"/>
        <v>0</v>
      </c>
    </row>
    <row r="351" spans="1:7" ht="13.5" x14ac:dyDescent="0.25">
      <c r="A351" s="196">
        <v>9</v>
      </c>
      <c r="B351" s="104" t="s">
        <v>244</v>
      </c>
      <c r="C351" s="216" t="s">
        <v>253</v>
      </c>
      <c r="D351" s="113" t="s">
        <v>126</v>
      </c>
      <c r="E351" s="201">
        <v>4</v>
      </c>
      <c r="F351" s="198"/>
      <c r="G351" s="549">
        <f t="shared" si="34"/>
        <v>0</v>
      </c>
    </row>
    <row r="352" spans="1:7" ht="13.5" x14ac:dyDescent="0.2">
      <c r="A352" s="196"/>
      <c r="B352" s="104"/>
      <c r="C352" s="218" t="s">
        <v>254</v>
      </c>
      <c r="D352" s="113"/>
      <c r="E352" s="201"/>
      <c r="F352" s="198"/>
      <c r="G352" s="549"/>
    </row>
    <row r="353" spans="1:7" ht="13.5" x14ac:dyDescent="0.25">
      <c r="A353" s="196">
        <v>1</v>
      </c>
      <c r="B353" s="104" t="s">
        <v>244</v>
      </c>
      <c r="C353" s="216" t="s">
        <v>249</v>
      </c>
      <c r="D353" s="113" t="s">
        <v>126</v>
      </c>
      <c r="E353" s="201">
        <v>24</v>
      </c>
      <c r="F353" s="198"/>
      <c r="G353" s="549">
        <f t="shared" ref="G353:G363" si="35">E353*F353</f>
        <v>0</v>
      </c>
    </row>
    <row r="354" spans="1:7" ht="13.5" x14ac:dyDescent="0.2">
      <c r="A354" s="196">
        <v>2</v>
      </c>
      <c r="B354" s="104" t="s">
        <v>244</v>
      </c>
      <c r="C354" s="202" t="s">
        <v>250</v>
      </c>
      <c r="D354" s="113" t="s">
        <v>126</v>
      </c>
      <c r="E354" s="201">
        <v>16</v>
      </c>
      <c r="F354" s="198"/>
      <c r="G354" s="549">
        <f t="shared" si="35"/>
        <v>0</v>
      </c>
    </row>
    <row r="355" spans="1:7" ht="13.5" x14ac:dyDescent="0.2">
      <c r="A355" s="196">
        <v>3</v>
      </c>
      <c r="B355" s="104" t="s">
        <v>244</v>
      </c>
      <c r="C355" s="202" t="s">
        <v>245</v>
      </c>
      <c r="D355" s="113" t="s">
        <v>126</v>
      </c>
      <c r="E355" s="201">
        <f>1+7</f>
        <v>8</v>
      </c>
      <c r="F355" s="198"/>
      <c r="G355" s="549">
        <f t="shared" si="35"/>
        <v>0</v>
      </c>
    </row>
    <row r="356" spans="1:7" ht="13.5" x14ac:dyDescent="0.2">
      <c r="A356" s="196">
        <v>4</v>
      </c>
      <c r="B356" s="104" t="s">
        <v>244</v>
      </c>
      <c r="C356" s="202" t="s">
        <v>246</v>
      </c>
      <c r="D356" s="113" t="s">
        <v>126</v>
      </c>
      <c r="E356" s="201">
        <v>25</v>
      </c>
      <c r="F356" s="198"/>
      <c r="G356" s="549">
        <f t="shared" si="35"/>
        <v>0</v>
      </c>
    </row>
    <row r="357" spans="1:7" ht="13.5" x14ac:dyDescent="0.2">
      <c r="A357" s="196">
        <v>5</v>
      </c>
      <c r="B357" s="104" t="s">
        <v>244</v>
      </c>
      <c r="C357" s="202" t="s">
        <v>255</v>
      </c>
      <c r="D357" s="113" t="s">
        <v>126</v>
      </c>
      <c r="E357" s="201">
        <v>9</v>
      </c>
      <c r="F357" s="198"/>
      <c r="G357" s="549">
        <f t="shared" si="35"/>
        <v>0</v>
      </c>
    </row>
    <row r="358" spans="1:7" ht="13.5" x14ac:dyDescent="0.2">
      <c r="A358" s="196">
        <v>6</v>
      </c>
      <c r="B358" s="104" t="s">
        <v>244</v>
      </c>
      <c r="C358" s="105" t="s">
        <v>247</v>
      </c>
      <c r="D358" s="113" t="s">
        <v>126</v>
      </c>
      <c r="E358" s="201">
        <v>7</v>
      </c>
      <c r="F358" s="198"/>
      <c r="G358" s="549">
        <f t="shared" si="35"/>
        <v>0</v>
      </c>
    </row>
    <row r="359" spans="1:7" ht="13.5" x14ac:dyDescent="0.2">
      <c r="A359" s="196">
        <v>7</v>
      </c>
      <c r="B359" s="104" t="s">
        <v>244</v>
      </c>
      <c r="C359" s="202" t="s">
        <v>251</v>
      </c>
      <c r="D359" s="113" t="s">
        <v>126</v>
      </c>
      <c r="E359" s="201">
        <v>82</v>
      </c>
      <c r="F359" s="198"/>
      <c r="G359" s="549">
        <f t="shared" si="35"/>
        <v>0</v>
      </c>
    </row>
    <row r="360" spans="1:7" ht="13.5" x14ac:dyDescent="0.25">
      <c r="A360" s="196">
        <v>8</v>
      </c>
      <c r="B360" s="104" t="s">
        <v>244</v>
      </c>
      <c r="C360" s="216" t="s">
        <v>252</v>
      </c>
      <c r="D360" s="113" t="s">
        <v>126</v>
      </c>
      <c r="E360" s="201">
        <v>16</v>
      </c>
      <c r="F360" s="198"/>
      <c r="G360" s="549">
        <f t="shared" si="35"/>
        <v>0</v>
      </c>
    </row>
    <row r="361" spans="1:7" ht="13.5" x14ac:dyDescent="0.25">
      <c r="A361" s="196">
        <v>9</v>
      </c>
      <c r="B361" s="104" t="s">
        <v>244</v>
      </c>
      <c r="C361" s="216" t="s">
        <v>256</v>
      </c>
      <c r="D361" s="113" t="s">
        <v>126</v>
      </c>
      <c r="E361" s="201">
        <v>180</v>
      </c>
      <c r="F361" s="198"/>
      <c r="G361" s="549">
        <f t="shared" si="35"/>
        <v>0</v>
      </c>
    </row>
    <row r="362" spans="1:7" ht="13.5" x14ac:dyDescent="0.2">
      <c r="A362" s="196">
        <v>10</v>
      </c>
      <c r="B362" s="104" t="s">
        <v>244</v>
      </c>
      <c r="C362" s="202" t="s">
        <v>257</v>
      </c>
      <c r="D362" s="113" t="s">
        <v>126</v>
      </c>
      <c r="E362" s="201">
        <v>2</v>
      </c>
      <c r="F362" s="198"/>
      <c r="G362" s="549">
        <f t="shared" si="35"/>
        <v>0</v>
      </c>
    </row>
    <row r="363" spans="1:7" ht="13.5" x14ac:dyDescent="0.2">
      <c r="A363" s="196">
        <v>11</v>
      </c>
      <c r="B363" s="104" t="s">
        <v>244</v>
      </c>
      <c r="C363" s="105" t="s">
        <v>258</v>
      </c>
      <c r="D363" s="113" t="s">
        <v>126</v>
      </c>
      <c r="E363" s="201">
        <v>1</v>
      </c>
      <c r="F363" s="198"/>
      <c r="G363" s="549">
        <f t="shared" si="35"/>
        <v>0</v>
      </c>
    </row>
    <row r="364" spans="1:7" ht="14.25" thickBot="1" x14ac:dyDescent="0.25">
      <c r="A364" s="208"/>
      <c r="B364" s="209"/>
      <c r="C364" s="210" t="s">
        <v>490</v>
      </c>
      <c r="D364" s="209"/>
      <c r="E364" s="211"/>
      <c r="F364" s="212"/>
      <c r="G364" s="550"/>
    </row>
    <row r="365" spans="1:7" ht="13.5" x14ac:dyDescent="0.2">
      <c r="A365" s="219">
        <v>1</v>
      </c>
      <c r="B365" s="220" t="s">
        <v>244</v>
      </c>
      <c r="C365" s="221" t="s">
        <v>262</v>
      </c>
      <c r="D365" s="222" t="s">
        <v>126</v>
      </c>
      <c r="E365" s="223">
        <f>24</f>
        <v>24</v>
      </c>
      <c r="F365" s="224"/>
      <c r="G365" s="551">
        <f t="shared" ref="G365:G371" si="36">E365*F365</f>
        <v>0</v>
      </c>
    </row>
    <row r="366" spans="1:7" ht="13.5" x14ac:dyDescent="0.2">
      <c r="A366" s="225">
        <v>2</v>
      </c>
      <c r="B366" s="220" t="s">
        <v>244</v>
      </c>
      <c r="C366" s="221" t="s">
        <v>263</v>
      </c>
      <c r="D366" s="222" t="s">
        <v>126</v>
      </c>
      <c r="E366" s="223">
        <v>7</v>
      </c>
      <c r="F366" s="226"/>
      <c r="G366" s="551">
        <f t="shared" si="36"/>
        <v>0</v>
      </c>
    </row>
    <row r="367" spans="1:7" ht="13.5" x14ac:dyDescent="0.25">
      <c r="A367" s="196">
        <v>3</v>
      </c>
      <c r="B367" s="220" t="s">
        <v>244</v>
      </c>
      <c r="C367" s="227" t="s">
        <v>264</v>
      </c>
      <c r="D367" s="228" t="s">
        <v>126</v>
      </c>
      <c r="E367" s="229">
        <v>2</v>
      </c>
      <c r="F367" s="230"/>
      <c r="G367" s="552">
        <f t="shared" si="36"/>
        <v>0</v>
      </c>
    </row>
    <row r="368" spans="1:7" ht="13.5" x14ac:dyDescent="0.25">
      <c r="A368" s="196">
        <v>4</v>
      </c>
      <c r="B368" s="220" t="s">
        <v>244</v>
      </c>
      <c r="C368" s="227" t="s">
        <v>265</v>
      </c>
      <c r="D368" s="228" t="s">
        <v>126</v>
      </c>
      <c r="E368" s="229">
        <v>6</v>
      </c>
      <c r="F368" s="230"/>
      <c r="G368" s="552">
        <f t="shared" si="36"/>
        <v>0</v>
      </c>
    </row>
    <row r="369" spans="1:7" ht="13.5" x14ac:dyDescent="0.25">
      <c r="A369" s="196">
        <v>5</v>
      </c>
      <c r="B369" s="220" t="s">
        <v>244</v>
      </c>
      <c r="C369" s="227" t="s">
        <v>266</v>
      </c>
      <c r="D369" s="228" t="s">
        <v>126</v>
      </c>
      <c r="E369" s="229">
        <v>2</v>
      </c>
      <c r="F369" s="230"/>
      <c r="G369" s="552">
        <f t="shared" si="36"/>
        <v>0</v>
      </c>
    </row>
    <row r="370" spans="1:7" ht="13.5" x14ac:dyDescent="0.25">
      <c r="A370" s="196">
        <v>6</v>
      </c>
      <c r="B370" s="220" t="s">
        <v>244</v>
      </c>
      <c r="C370" s="227" t="s">
        <v>267</v>
      </c>
      <c r="D370" s="228" t="s">
        <v>126</v>
      </c>
      <c r="E370" s="229">
        <v>2</v>
      </c>
      <c r="F370" s="230"/>
      <c r="G370" s="552">
        <f t="shared" si="36"/>
        <v>0</v>
      </c>
    </row>
    <row r="371" spans="1:7" ht="14.25" thickBot="1" x14ac:dyDescent="0.25">
      <c r="A371" s="196">
        <v>7</v>
      </c>
      <c r="B371" s="220" t="s">
        <v>244</v>
      </c>
      <c r="C371" s="231" t="s">
        <v>268</v>
      </c>
      <c r="D371" s="232" t="s">
        <v>126</v>
      </c>
      <c r="E371" s="229">
        <v>2</v>
      </c>
      <c r="F371" s="226"/>
      <c r="G371" s="551">
        <f t="shared" si="36"/>
        <v>0</v>
      </c>
    </row>
    <row r="372" spans="1:7" ht="13.5" thickBot="1" x14ac:dyDescent="0.25">
      <c r="A372" s="268"/>
      <c r="B372" s="268"/>
      <c r="C372" s="269" t="s">
        <v>404</v>
      </c>
      <c r="D372" s="270"/>
      <c r="E372" s="271"/>
      <c r="F372" s="272"/>
      <c r="G372" s="450">
        <f>SUM(G9:G371)</f>
        <v>0</v>
      </c>
    </row>
  </sheetData>
  <mergeCells count="34">
    <mergeCell ref="B310:B311"/>
    <mergeCell ref="B318:B319"/>
    <mergeCell ref="B326:B328"/>
    <mergeCell ref="B333:B340"/>
    <mergeCell ref="B254:B261"/>
    <mergeCell ref="B266:B269"/>
    <mergeCell ref="B276:B282"/>
    <mergeCell ref="B285:B287"/>
    <mergeCell ref="B292:B294"/>
    <mergeCell ref="B300:B307"/>
    <mergeCell ref="B246:B247"/>
    <mergeCell ref="B134:B138"/>
    <mergeCell ref="B143:B147"/>
    <mergeCell ref="B152:B156"/>
    <mergeCell ref="B160:B163"/>
    <mergeCell ref="B167:B170"/>
    <mergeCell ref="B173:B174"/>
    <mergeCell ref="B180:B187"/>
    <mergeCell ref="B193:B201"/>
    <mergeCell ref="B209:B215"/>
    <mergeCell ref="B221:B229"/>
    <mergeCell ref="B235:B243"/>
    <mergeCell ref="B124:B129"/>
    <mergeCell ref="B13:B24"/>
    <mergeCell ref="B28:B32"/>
    <mergeCell ref="B38:B44"/>
    <mergeCell ref="B50:B56"/>
    <mergeCell ref="B62:B64"/>
    <mergeCell ref="B68:B70"/>
    <mergeCell ref="B74:B76"/>
    <mergeCell ref="B82:B93"/>
    <mergeCell ref="B99:B100"/>
    <mergeCell ref="B104:B110"/>
    <mergeCell ref="B114:B1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266A-4E89-480C-A184-95C9357CD759}">
  <sheetPr>
    <tabColor rgb="FF00B050"/>
  </sheetPr>
  <dimension ref="A1:G241"/>
  <sheetViews>
    <sheetView topLeftCell="A213" zoomScale="70" zoomScaleNormal="70" workbookViewId="0">
      <selection activeCell="I17" sqref="I17"/>
    </sheetView>
  </sheetViews>
  <sheetFormatPr defaultColWidth="9.140625" defaultRowHeight="12.75" x14ac:dyDescent="0.2"/>
  <cols>
    <col min="1" max="1" width="9.28515625" style="34" bestFit="1" customWidth="1"/>
    <col min="2" max="2" width="13.28515625" style="456" customWidth="1"/>
    <col min="3" max="3" width="56.85546875" style="34" customWidth="1"/>
    <col min="4" max="4" width="9.5703125" style="34" customWidth="1"/>
    <col min="5" max="5" width="9.28515625" style="34" bestFit="1" customWidth="1"/>
    <col min="6" max="6" width="12.7109375" style="56" customWidth="1"/>
    <col min="7" max="7" width="18.7109375" style="56" customWidth="1"/>
    <col min="8" max="8" width="34.85546875" style="34" customWidth="1"/>
    <col min="9" max="10" width="9.140625" style="34" customWidth="1"/>
    <col min="11" max="16384" width="9.140625" style="34"/>
  </cols>
  <sheetData>
    <row r="1" spans="1:7" ht="13.5" thickBot="1" x14ac:dyDescent="0.25">
      <c r="A1" s="80"/>
      <c r="B1" s="451"/>
      <c r="C1" s="81"/>
      <c r="D1" s="82"/>
      <c r="E1" s="81"/>
      <c r="F1" s="83"/>
      <c r="G1" s="83"/>
    </row>
    <row r="2" spans="1:7" x14ac:dyDescent="0.2">
      <c r="A2" s="80"/>
      <c r="B2" s="451"/>
      <c r="C2" s="452" t="s">
        <v>109</v>
      </c>
      <c r="D2" s="82"/>
      <c r="E2" s="81"/>
      <c r="F2" s="83"/>
      <c r="G2" s="453">
        <f>G239</f>
        <v>0</v>
      </c>
    </row>
    <row r="3" spans="1:7" ht="13.5" thickBot="1" x14ac:dyDescent="0.25">
      <c r="A3" s="80"/>
      <c r="B3" s="451"/>
      <c r="C3" s="454" t="s">
        <v>110</v>
      </c>
      <c r="D3" s="82"/>
      <c r="E3" s="81"/>
      <c r="F3" s="83"/>
      <c r="G3" s="455">
        <f>SUM(G2:G2)</f>
        <v>0</v>
      </c>
    </row>
    <row r="4" spans="1:7" x14ac:dyDescent="0.2">
      <c r="C4" s="58"/>
    </row>
    <row r="5" spans="1:7" ht="13.5" x14ac:dyDescent="0.25">
      <c r="A5" s="91"/>
      <c r="B5" s="457"/>
      <c r="C5" s="458"/>
      <c r="D5" s="90"/>
      <c r="E5" s="91"/>
      <c r="F5" s="459"/>
      <c r="G5" s="459"/>
    </row>
    <row r="6" spans="1:7" ht="1.5" customHeight="1" thickBot="1" x14ac:dyDescent="0.3">
      <c r="A6" s="89" t="s">
        <v>111</v>
      </c>
      <c r="B6" s="90"/>
      <c r="C6" s="91"/>
      <c r="D6" s="90"/>
      <c r="E6" s="91"/>
      <c r="F6" s="459"/>
      <c r="G6" s="459"/>
    </row>
    <row r="7" spans="1:7" ht="26.25" thickBot="1" x14ac:dyDescent="0.25">
      <c r="A7" s="460" t="s">
        <v>112</v>
      </c>
      <c r="B7" s="460" t="s">
        <v>113</v>
      </c>
      <c r="C7" s="461" t="s">
        <v>114</v>
      </c>
      <c r="D7" s="460" t="s">
        <v>115</v>
      </c>
      <c r="E7" s="460" t="s">
        <v>116</v>
      </c>
      <c r="F7" s="462" t="s">
        <v>117</v>
      </c>
      <c r="G7" s="463" t="s">
        <v>118</v>
      </c>
    </row>
    <row r="8" spans="1:7" ht="14.25" thickBot="1" x14ac:dyDescent="0.3">
      <c r="A8" s="464"/>
      <c r="B8" s="465"/>
      <c r="C8" s="466" t="s">
        <v>405</v>
      </c>
      <c r="D8" s="465"/>
      <c r="E8" s="467"/>
      <c r="F8" s="468"/>
      <c r="G8" s="469"/>
    </row>
    <row r="9" spans="1:7" ht="15" customHeight="1" x14ac:dyDescent="0.25">
      <c r="A9" s="470">
        <v>1</v>
      </c>
      <c r="B9" s="579" t="s">
        <v>129</v>
      </c>
      <c r="C9" s="117" t="s">
        <v>130</v>
      </c>
      <c r="D9" s="113" t="s">
        <v>126</v>
      </c>
      <c r="E9" s="114">
        <f>24</f>
        <v>24</v>
      </c>
      <c r="F9" s="471"/>
      <c r="G9" s="472">
        <f t="shared" ref="G9:G20" si="0">E9*F9</f>
        <v>0</v>
      </c>
    </row>
    <row r="10" spans="1:7" ht="15" customHeight="1" x14ac:dyDescent="0.25">
      <c r="A10" s="473">
        <v>2</v>
      </c>
      <c r="B10" s="579"/>
      <c r="C10" s="117" t="s">
        <v>131</v>
      </c>
      <c r="D10" s="113" t="s">
        <v>126</v>
      </c>
      <c r="E10" s="114">
        <f>4</f>
        <v>4</v>
      </c>
      <c r="F10" s="471"/>
      <c r="G10" s="472">
        <f t="shared" si="0"/>
        <v>0</v>
      </c>
    </row>
    <row r="11" spans="1:7" ht="15" customHeight="1" x14ac:dyDescent="0.25">
      <c r="A11" s="473">
        <v>3</v>
      </c>
      <c r="B11" s="579"/>
      <c r="C11" s="117" t="s">
        <v>132</v>
      </c>
      <c r="D11" s="113" t="s">
        <v>126</v>
      </c>
      <c r="E11" s="114">
        <f>4</f>
        <v>4</v>
      </c>
      <c r="F11" s="471"/>
      <c r="G11" s="472">
        <f t="shared" si="0"/>
        <v>0</v>
      </c>
    </row>
    <row r="12" spans="1:7" ht="15" customHeight="1" x14ac:dyDescent="0.25">
      <c r="A12" s="473">
        <v>4</v>
      </c>
      <c r="B12" s="579"/>
      <c r="C12" s="105" t="s">
        <v>133</v>
      </c>
      <c r="D12" s="113" t="s">
        <v>126</v>
      </c>
      <c r="E12" s="111">
        <v>12</v>
      </c>
      <c r="F12" s="471"/>
      <c r="G12" s="472">
        <f>E12*F12</f>
        <v>0</v>
      </c>
    </row>
    <row r="13" spans="1:7" ht="15" customHeight="1" x14ac:dyDescent="0.25">
      <c r="A13" s="473">
        <v>5</v>
      </c>
      <c r="B13" s="579"/>
      <c r="C13" s="105" t="s">
        <v>134</v>
      </c>
      <c r="D13" s="113" t="s">
        <v>126</v>
      </c>
      <c r="E13" s="111">
        <f>4</f>
        <v>4</v>
      </c>
      <c r="F13" s="471"/>
      <c r="G13" s="472">
        <f t="shared" si="0"/>
        <v>0</v>
      </c>
    </row>
    <row r="14" spans="1:7" ht="15" customHeight="1" x14ac:dyDescent="0.25">
      <c r="A14" s="473">
        <v>6</v>
      </c>
      <c r="B14" s="579"/>
      <c r="C14" s="105" t="s">
        <v>135</v>
      </c>
      <c r="D14" s="113" t="s">
        <v>126</v>
      </c>
      <c r="E14" s="111">
        <f>18</f>
        <v>18</v>
      </c>
      <c r="F14" s="471"/>
      <c r="G14" s="472">
        <f t="shared" si="0"/>
        <v>0</v>
      </c>
    </row>
    <row r="15" spans="1:7" ht="15" customHeight="1" x14ac:dyDescent="0.25">
      <c r="A15" s="473">
        <v>7</v>
      </c>
      <c r="B15" s="579"/>
      <c r="C15" s="105" t="s">
        <v>136</v>
      </c>
      <c r="D15" s="113" t="s">
        <v>126</v>
      </c>
      <c r="E15" s="111">
        <f>8</f>
        <v>8</v>
      </c>
      <c r="F15" s="471"/>
      <c r="G15" s="472">
        <f t="shared" si="0"/>
        <v>0</v>
      </c>
    </row>
    <row r="16" spans="1:7" ht="15" customHeight="1" x14ac:dyDescent="0.25">
      <c r="A16" s="473">
        <v>8</v>
      </c>
      <c r="B16" s="579"/>
      <c r="C16" s="105" t="s">
        <v>137</v>
      </c>
      <c r="D16" s="113" t="s">
        <v>126</v>
      </c>
      <c r="E16" s="118">
        <v>64</v>
      </c>
      <c r="F16" s="471"/>
      <c r="G16" s="472">
        <f t="shared" si="0"/>
        <v>0</v>
      </c>
    </row>
    <row r="17" spans="1:7" ht="15" customHeight="1" x14ac:dyDescent="0.25">
      <c r="A17" s="473">
        <v>9</v>
      </c>
      <c r="B17" s="579"/>
      <c r="C17" s="105" t="s">
        <v>138</v>
      </c>
      <c r="D17" s="113" t="s">
        <v>126</v>
      </c>
      <c r="E17" s="118">
        <f>2</f>
        <v>2</v>
      </c>
      <c r="F17" s="471"/>
      <c r="G17" s="472">
        <f t="shared" si="0"/>
        <v>0</v>
      </c>
    </row>
    <row r="18" spans="1:7" ht="15" customHeight="1" x14ac:dyDescent="0.25">
      <c r="A18" s="473">
        <v>10</v>
      </c>
      <c r="B18" s="579"/>
      <c r="C18" s="117" t="s">
        <v>139</v>
      </c>
      <c r="D18" s="113" t="s">
        <v>126</v>
      </c>
      <c r="E18" s="114">
        <f>12</f>
        <v>12</v>
      </c>
      <c r="F18" s="471"/>
      <c r="G18" s="472">
        <f t="shared" si="0"/>
        <v>0</v>
      </c>
    </row>
    <row r="19" spans="1:7" ht="15" customHeight="1" x14ac:dyDescent="0.25">
      <c r="A19" s="473">
        <v>11</v>
      </c>
      <c r="B19" s="579"/>
      <c r="C19" s="117" t="s">
        <v>140</v>
      </c>
      <c r="D19" s="113" t="s">
        <v>126</v>
      </c>
      <c r="E19" s="114">
        <f>4</f>
        <v>4</v>
      </c>
      <c r="F19" s="471"/>
      <c r="G19" s="472">
        <f t="shared" si="0"/>
        <v>0</v>
      </c>
    </row>
    <row r="20" spans="1:7" ht="15" customHeight="1" thickBot="1" x14ac:dyDescent="0.3">
      <c r="A20" s="474">
        <v>12</v>
      </c>
      <c r="B20" s="579"/>
      <c r="C20" s="120" t="s">
        <v>141</v>
      </c>
      <c r="D20" s="121" t="s">
        <v>126</v>
      </c>
      <c r="E20" s="114">
        <f>4</f>
        <v>4</v>
      </c>
      <c r="F20" s="475"/>
      <c r="G20" s="472">
        <f t="shared" si="0"/>
        <v>0</v>
      </c>
    </row>
    <row r="21" spans="1:7" ht="15" customHeight="1" thickBot="1" x14ac:dyDescent="0.3">
      <c r="A21" s="464"/>
      <c r="B21" s="476"/>
      <c r="C21" s="477" t="s">
        <v>406</v>
      </c>
      <c r="D21" s="476"/>
      <c r="E21" s="478"/>
      <c r="F21" s="479"/>
      <c r="G21" s="480"/>
    </row>
    <row r="22" spans="1:7" ht="15" customHeight="1" x14ac:dyDescent="0.25">
      <c r="A22" s="470">
        <v>1</v>
      </c>
      <c r="B22" s="579" t="s">
        <v>129</v>
      </c>
      <c r="C22" s="117" t="s">
        <v>130</v>
      </c>
      <c r="D22" s="113" t="s">
        <v>126</v>
      </c>
      <c r="E22" s="114">
        <f>12</f>
        <v>12</v>
      </c>
      <c r="F22" s="471"/>
      <c r="G22" s="472">
        <f t="shared" ref="G22:G26" si="1">E22*F22</f>
        <v>0</v>
      </c>
    </row>
    <row r="23" spans="1:7" ht="15" customHeight="1" x14ac:dyDescent="0.25">
      <c r="A23" s="473">
        <v>2</v>
      </c>
      <c r="B23" s="579"/>
      <c r="C23" s="117" t="s">
        <v>144</v>
      </c>
      <c r="D23" s="113" t="s">
        <v>126</v>
      </c>
      <c r="E23" s="114">
        <f>6</f>
        <v>6</v>
      </c>
      <c r="F23" s="471"/>
      <c r="G23" s="472">
        <f t="shared" si="1"/>
        <v>0</v>
      </c>
    </row>
    <row r="24" spans="1:7" ht="15" customHeight="1" x14ac:dyDescent="0.25">
      <c r="A24" s="473">
        <v>3</v>
      </c>
      <c r="B24" s="579"/>
      <c r="C24" s="105" t="s">
        <v>136</v>
      </c>
      <c r="D24" s="113" t="s">
        <v>126</v>
      </c>
      <c r="E24" s="111">
        <f>12</f>
        <v>12</v>
      </c>
      <c r="F24" s="471"/>
      <c r="G24" s="472">
        <f t="shared" si="1"/>
        <v>0</v>
      </c>
    </row>
    <row r="25" spans="1:7" ht="15" customHeight="1" x14ac:dyDescent="0.25">
      <c r="A25" s="473">
        <v>4</v>
      </c>
      <c r="B25" s="579"/>
      <c r="C25" s="105" t="s">
        <v>137</v>
      </c>
      <c r="D25" s="113" t="s">
        <v>126</v>
      </c>
      <c r="E25" s="118">
        <f>63</f>
        <v>63</v>
      </c>
      <c r="F25" s="471"/>
      <c r="G25" s="472">
        <f t="shared" si="1"/>
        <v>0</v>
      </c>
    </row>
    <row r="26" spans="1:7" ht="15" customHeight="1" thickBot="1" x14ac:dyDescent="0.3">
      <c r="A26" s="474">
        <v>5</v>
      </c>
      <c r="B26" s="579"/>
      <c r="C26" s="120" t="s">
        <v>145</v>
      </c>
      <c r="D26" s="121" t="s">
        <v>126</v>
      </c>
      <c r="E26" s="114">
        <f>7</f>
        <v>7</v>
      </c>
      <c r="F26" s="471"/>
      <c r="G26" s="472">
        <f t="shared" si="1"/>
        <v>0</v>
      </c>
    </row>
    <row r="27" spans="1:7" ht="15" customHeight="1" thickBot="1" x14ac:dyDescent="0.3">
      <c r="A27" s="464"/>
      <c r="B27" s="476"/>
      <c r="C27" s="477" t="s">
        <v>407</v>
      </c>
      <c r="D27" s="476"/>
      <c r="E27" s="478"/>
      <c r="F27" s="479"/>
      <c r="G27" s="480"/>
    </row>
    <row r="28" spans="1:7" ht="15" customHeight="1" x14ac:dyDescent="0.25">
      <c r="A28" s="470">
        <v>1</v>
      </c>
      <c r="B28" s="579" t="s">
        <v>129</v>
      </c>
      <c r="C28" s="117" t="s">
        <v>132</v>
      </c>
      <c r="D28" s="113" t="s">
        <v>126</v>
      </c>
      <c r="E28" s="114">
        <f>3</f>
        <v>3</v>
      </c>
      <c r="F28" s="471"/>
      <c r="G28" s="472">
        <f t="shared" ref="G28:G34" si="2">E28*F28</f>
        <v>0</v>
      </c>
    </row>
    <row r="29" spans="1:7" ht="15" customHeight="1" x14ac:dyDescent="0.25">
      <c r="A29" s="473">
        <v>2</v>
      </c>
      <c r="B29" s="579"/>
      <c r="C29" s="117" t="s">
        <v>130</v>
      </c>
      <c r="D29" s="113" t="s">
        <v>126</v>
      </c>
      <c r="E29" s="114">
        <f>34</f>
        <v>34</v>
      </c>
      <c r="F29" s="471"/>
      <c r="G29" s="472">
        <f t="shared" si="2"/>
        <v>0</v>
      </c>
    </row>
    <row r="30" spans="1:7" ht="15" customHeight="1" x14ac:dyDescent="0.25">
      <c r="A30" s="473">
        <v>3</v>
      </c>
      <c r="B30" s="579"/>
      <c r="C30" s="117" t="s">
        <v>144</v>
      </c>
      <c r="D30" s="113" t="s">
        <v>126</v>
      </c>
      <c r="E30" s="114">
        <f>6</f>
        <v>6</v>
      </c>
      <c r="F30" s="471"/>
      <c r="G30" s="472">
        <f t="shared" si="2"/>
        <v>0</v>
      </c>
    </row>
    <row r="31" spans="1:7" ht="13.5" x14ac:dyDescent="0.25">
      <c r="A31" s="473">
        <v>4</v>
      </c>
      <c r="B31" s="579"/>
      <c r="C31" s="105" t="s">
        <v>136</v>
      </c>
      <c r="D31" s="113" t="s">
        <v>126</v>
      </c>
      <c r="E31" s="111">
        <f>36</f>
        <v>36</v>
      </c>
      <c r="F31" s="471"/>
      <c r="G31" s="472">
        <f t="shared" si="2"/>
        <v>0</v>
      </c>
    </row>
    <row r="32" spans="1:7" ht="13.5" x14ac:dyDescent="0.25">
      <c r="A32" s="473">
        <v>5</v>
      </c>
      <c r="B32" s="579"/>
      <c r="C32" s="117" t="s">
        <v>150</v>
      </c>
      <c r="D32" s="113" t="s">
        <v>126</v>
      </c>
      <c r="E32" s="114">
        <f>6</f>
        <v>6</v>
      </c>
      <c r="F32" s="471"/>
      <c r="G32" s="472">
        <f t="shared" si="2"/>
        <v>0</v>
      </c>
    </row>
    <row r="33" spans="1:7" ht="13.5" x14ac:dyDescent="0.25">
      <c r="A33" s="473">
        <v>6</v>
      </c>
      <c r="B33" s="579"/>
      <c r="C33" s="117" t="s">
        <v>145</v>
      </c>
      <c r="D33" s="113" t="s">
        <v>126</v>
      </c>
      <c r="E33" s="114">
        <f>8</f>
        <v>8</v>
      </c>
      <c r="F33" s="471"/>
      <c r="G33" s="472">
        <f t="shared" si="2"/>
        <v>0</v>
      </c>
    </row>
    <row r="34" spans="1:7" ht="14.25" thickBot="1" x14ac:dyDescent="0.3">
      <c r="A34" s="474">
        <v>7</v>
      </c>
      <c r="B34" s="579"/>
      <c r="C34" s="120" t="s">
        <v>141</v>
      </c>
      <c r="D34" s="121" t="s">
        <v>126</v>
      </c>
      <c r="E34" s="114">
        <f>3</f>
        <v>3</v>
      </c>
      <c r="F34" s="475"/>
      <c r="G34" s="472">
        <f t="shared" si="2"/>
        <v>0</v>
      </c>
    </row>
    <row r="35" spans="1:7" ht="14.25" thickBot="1" x14ac:dyDescent="0.3">
      <c r="A35" s="464"/>
      <c r="B35" s="476"/>
      <c r="C35" s="477" t="s">
        <v>408</v>
      </c>
      <c r="D35" s="476"/>
      <c r="E35" s="478"/>
      <c r="F35" s="479"/>
      <c r="G35" s="480"/>
    </row>
    <row r="36" spans="1:7" ht="13.5" x14ac:dyDescent="0.25">
      <c r="A36" s="470">
        <v>1</v>
      </c>
      <c r="B36" s="579" t="s">
        <v>129</v>
      </c>
      <c r="C36" s="117" t="s">
        <v>132</v>
      </c>
      <c r="D36" s="113" t="s">
        <v>126</v>
      </c>
      <c r="E36" s="114">
        <f>3</f>
        <v>3</v>
      </c>
      <c r="F36" s="471"/>
      <c r="G36" s="472">
        <f t="shared" ref="G36:G42" si="3">E36*F36</f>
        <v>0</v>
      </c>
    </row>
    <row r="37" spans="1:7" ht="13.5" x14ac:dyDescent="0.25">
      <c r="A37" s="473">
        <v>2</v>
      </c>
      <c r="B37" s="579"/>
      <c r="C37" s="117" t="s">
        <v>130</v>
      </c>
      <c r="D37" s="113" t="s">
        <v>126</v>
      </c>
      <c r="E37" s="114">
        <f>34</f>
        <v>34</v>
      </c>
      <c r="F37" s="471"/>
      <c r="G37" s="472">
        <f t="shared" si="3"/>
        <v>0</v>
      </c>
    </row>
    <row r="38" spans="1:7" ht="13.5" x14ac:dyDescent="0.25">
      <c r="A38" s="473">
        <v>3</v>
      </c>
      <c r="B38" s="579"/>
      <c r="C38" s="117" t="s">
        <v>144</v>
      </c>
      <c r="D38" s="113" t="s">
        <v>126</v>
      </c>
      <c r="E38" s="114">
        <f>6</f>
        <v>6</v>
      </c>
      <c r="F38" s="471"/>
      <c r="G38" s="472">
        <f t="shared" si="3"/>
        <v>0</v>
      </c>
    </row>
    <row r="39" spans="1:7" ht="13.5" x14ac:dyDescent="0.25">
      <c r="A39" s="473">
        <v>4</v>
      </c>
      <c r="B39" s="579"/>
      <c r="C39" s="105" t="s">
        <v>136</v>
      </c>
      <c r="D39" s="113" t="s">
        <v>126</v>
      </c>
      <c r="E39" s="111">
        <f>36</f>
        <v>36</v>
      </c>
      <c r="F39" s="471"/>
      <c r="G39" s="472">
        <f t="shared" si="3"/>
        <v>0</v>
      </c>
    </row>
    <row r="40" spans="1:7" ht="13.5" x14ac:dyDescent="0.25">
      <c r="A40" s="473">
        <v>5</v>
      </c>
      <c r="B40" s="579"/>
      <c r="C40" s="117" t="s">
        <v>150</v>
      </c>
      <c r="D40" s="113" t="s">
        <v>126</v>
      </c>
      <c r="E40" s="114">
        <f>6</f>
        <v>6</v>
      </c>
      <c r="F40" s="471"/>
      <c r="G40" s="472">
        <f t="shared" si="3"/>
        <v>0</v>
      </c>
    </row>
    <row r="41" spans="1:7" ht="13.5" x14ac:dyDescent="0.25">
      <c r="A41" s="473">
        <v>6</v>
      </c>
      <c r="B41" s="579"/>
      <c r="C41" s="117" t="s">
        <v>145</v>
      </c>
      <c r="D41" s="113" t="s">
        <v>126</v>
      </c>
      <c r="E41" s="114">
        <f>8</f>
        <v>8</v>
      </c>
      <c r="F41" s="471"/>
      <c r="G41" s="472">
        <f t="shared" si="3"/>
        <v>0</v>
      </c>
    </row>
    <row r="42" spans="1:7" ht="14.25" thickBot="1" x14ac:dyDescent="0.3">
      <c r="A42" s="474">
        <v>7</v>
      </c>
      <c r="B42" s="579"/>
      <c r="C42" s="120" t="s">
        <v>141</v>
      </c>
      <c r="D42" s="121" t="s">
        <v>126</v>
      </c>
      <c r="E42" s="114">
        <f>3</f>
        <v>3</v>
      </c>
      <c r="F42" s="475"/>
      <c r="G42" s="472">
        <f t="shared" si="3"/>
        <v>0</v>
      </c>
    </row>
    <row r="43" spans="1:7" ht="14.25" thickBot="1" x14ac:dyDescent="0.3">
      <c r="A43" s="464"/>
      <c r="B43" s="476"/>
      <c r="C43" s="477" t="s">
        <v>409</v>
      </c>
      <c r="D43" s="476"/>
      <c r="E43" s="478"/>
      <c r="F43" s="479"/>
      <c r="G43" s="480"/>
    </row>
    <row r="44" spans="1:7" ht="13.5" x14ac:dyDescent="0.25">
      <c r="A44" s="470">
        <v>1</v>
      </c>
      <c r="B44" s="579" t="s">
        <v>129</v>
      </c>
      <c r="C44" s="117" t="s">
        <v>130</v>
      </c>
      <c r="D44" s="113" t="s">
        <v>126</v>
      </c>
      <c r="E44" s="114">
        <f>24</f>
        <v>24</v>
      </c>
      <c r="F44" s="471"/>
      <c r="G44" s="472">
        <f t="shared" ref="G44:G46" si="4">E44*F44</f>
        <v>0</v>
      </c>
    </row>
    <row r="45" spans="1:7" ht="13.5" x14ac:dyDescent="0.25">
      <c r="A45" s="473">
        <v>2</v>
      </c>
      <c r="B45" s="579"/>
      <c r="C45" s="105" t="s">
        <v>136</v>
      </c>
      <c r="D45" s="113" t="s">
        <v>126</v>
      </c>
      <c r="E45" s="111">
        <f>24</f>
        <v>24</v>
      </c>
      <c r="F45" s="471"/>
      <c r="G45" s="472">
        <f t="shared" si="4"/>
        <v>0</v>
      </c>
    </row>
    <row r="46" spans="1:7" ht="14.25" thickBot="1" x14ac:dyDescent="0.3">
      <c r="A46" s="474">
        <v>3</v>
      </c>
      <c r="B46" s="579"/>
      <c r="C46" s="120" t="s">
        <v>145</v>
      </c>
      <c r="D46" s="121" t="s">
        <v>126</v>
      </c>
      <c r="E46" s="114">
        <f>5</f>
        <v>5</v>
      </c>
      <c r="F46" s="471"/>
      <c r="G46" s="472">
        <f t="shared" si="4"/>
        <v>0</v>
      </c>
    </row>
    <row r="47" spans="1:7" ht="14.25" thickBot="1" x14ac:dyDescent="0.3">
      <c r="A47" s="464"/>
      <c r="B47" s="476"/>
      <c r="C47" s="477" t="s">
        <v>410</v>
      </c>
      <c r="D47" s="476"/>
      <c r="E47" s="478"/>
      <c r="F47" s="479"/>
      <c r="G47" s="480"/>
    </row>
    <row r="48" spans="1:7" ht="13.5" x14ac:dyDescent="0.25">
      <c r="A48" s="470">
        <v>1</v>
      </c>
      <c r="B48" s="579" t="s">
        <v>129</v>
      </c>
      <c r="C48" s="117" t="s">
        <v>130</v>
      </c>
      <c r="D48" s="113" t="s">
        <v>126</v>
      </c>
      <c r="E48" s="114">
        <f>24</f>
        <v>24</v>
      </c>
      <c r="F48" s="471"/>
      <c r="G48" s="472">
        <f t="shared" ref="G48:G50" si="5">E48*F48</f>
        <v>0</v>
      </c>
    </row>
    <row r="49" spans="1:7" ht="13.5" x14ac:dyDescent="0.25">
      <c r="A49" s="473">
        <v>2</v>
      </c>
      <c r="B49" s="579"/>
      <c r="C49" s="105" t="s">
        <v>136</v>
      </c>
      <c r="D49" s="113" t="s">
        <v>126</v>
      </c>
      <c r="E49" s="111">
        <f>12</f>
        <v>12</v>
      </c>
      <c r="F49" s="471"/>
      <c r="G49" s="472">
        <f t="shared" si="5"/>
        <v>0</v>
      </c>
    </row>
    <row r="50" spans="1:7" ht="14.25" thickBot="1" x14ac:dyDescent="0.3">
      <c r="A50" s="474">
        <v>3</v>
      </c>
      <c r="B50" s="579"/>
      <c r="C50" s="120" t="s">
        <v>145</v>
      </c>
      <c r="D50" s="121" t="s">
        <v>126</v>
      </c>
      <c r="E50" s="114">
        <f>3</f>
        <v>3</v>
      </c>
      <c r="F50" s="471"/>
      <c r="G50" s="472">
        <f t="shared" si="5"/>
        <v>0</v>
      </c>
    </row>
    <row r="51" spans="1:7" ht="14.25" thickBot="1" x14ac:dyDescent="0.3">
      <c r="A51" s="481"/>
      <c r="B51" s="482"/>
      <c r="C51" s="483" t="s">
        <v>411</v>
      </c>
      <c r="D51" s="482"/>
      <c r="E51" s="484"/>
      <c r="F51" s="479"/>
      <c r="G51" s="480"/>
    </row>
    <row r="52" spans="1:7" ht="13.5" x14ac:dyDescent="0.25">
      <c r="A52" s="485">
        <v>1</v>
      </c>
      <c r="B52" s="580" t="s">
        <v>129</v>
      </c>
      <c r="C52" s="137" t="s">
        <v>130</v>
      </c>
      <c r="D52" s="135" t="s">
        <v>126</v>
      </c>
      <c r="E52" s="136">
        <v>30</v>
      </c>
      <c r="F52" s="471"/>
      <c r="G52" s="472">
        <f>E52*F52</f>
        <v>0</v>
      </c>
    </row>
    <row r="53" spans="1:7" ht="13.5" x14ac:dyDescent="0.25">
      <c r="A53" s="487">
        <v>2</v>
      </c>
      <c r="B53" s="580"/>
      <c r="C53" s="130" t="s">
        <v>136</v>
      </c>
      <c r="D53" s="135" t="s">
        <v>126</v>
      </c>
      <c r="E53" s="138">
        <v>12</v>
      </c>
      <c r="F53" s="471"/>
      <c r="G53" s="472">
        <f>E53*F53</f>
        <v>0</v>
      </c>
    </row>
    <row r="54" spans="1:7" ht="14.25" thickBot="1" x14ac:dyDescent="0.3">
      <c r="A54" s="488">
        <v>3</v>
      </c>
      <c r="B54" s="580"/>
      <c r="C54" s="140" t="s">
        <v>145</v>
      </c>
      <c r="D54" s="141" t="s">
        <v>126</v>
      </c>
      <c r="E54" s="136">
        <v>3</v>
      </c>
      <c r="F54" s="471"/>
      <c r="G54" s="489">
        <f>E54*F54</f>
        <v>0</v>
      </c>
    </row>
    <row r="55" spans="1:7" ht="14.25" thickBot="1" x14ac:dyDescent="0.3">
      <c r="A55" s="481"/>
      <c r="B55" s="482"/>
      <c r="C55" s="483" t="s">
        <v>412</v>
      </c>
      <c r="D55" s="482"/>
      <c r="E55" s="484"/>
      <c r="F55" s="479"/>
      <c r="G55" s="480"/>
    </row>
    <row r="56" spans="1:7" ht="13.5" x14ac:dyDescent="0.25">
      <c r="A56" s="485">
        <v>1</v>
      </c>
      <c r="B56" s="580" t="s">
        <v>129</v>
      </c>
      <c r="C56" s="137" t="s">
        <v>130</v>
      </c>
      <c r="D56" s="135" t="s">
        <v>126</v>
      </c>
      <c r="E56" s="136">
        <v>52</v>
      </c>
      <c r="F56" s="471"/>
      <c r="G56" s="472">
        <f t="shared" ref="G56:G67" si="6">E56*F56</f>
        <v>0</v>
      </c>
    </row>
    <row r="57" spans="1:7" ht="13.5" x14ac:dyDescent="0.25">
      <c r="A57" s="487">
        <v>2</v>
      </c>
      <c r="B57" s="580"/>
      <c r="C57" s="137" t="s">
        <v>131</v>
      </c>
      <c r="D57" s="135" t="s">
        <v>126</v>
      </c>
      <c r="E57" s="136">
        <v>3</v>
      </c>
      <c r="F57" s="471"/>
      <c r="G57" s="472">
        <f t="shared" si="6"/>
        <v>0</v>
      </c>
    </row>
    <row r="58" spans="1:7" ht="13.5" x14ac:dyDescent="0.25">
      <c r="A58" s="487">
        <v>3</v>
      </c>
      <c r="B58" s="580"/>
      <c r="C58" s="137" t="s">
        <v>132</v>
      </c>
      <c r="D58" s="135" t="s">
        <v>126</v>
      </c>
      <c r="E58" s="136">
        <v>3</v>
      </c>
      <c r="F58" s="471"/>
      <c r="G58" s="472">
        <f t="shared" si="6"/>
        <v>0</v>
      </c>
    </row>
    <row r="59" spans="1:7" ht="13.5" x14ac:dyDescent="0.25">
      <c r="A59" s="487">
        <v>4</v>
      </c>
      <c r="B59" s="580"/>
      <c r="C59" s="137" t="s">
        <v>156</v>
      </c>
      <c r="D59" s="135" t="s">
        <v>126</v>
      </c>
      <c r="E59" s="136">
        <v>6</v>
      </c>
      <c r="F59" s="471"/>
      <c r="G59" s="472">
        <f t="shared" si="6"/>
        <v>0</v>
      </c>
    </row>
    <row r="60" spans="1:7" ht="13.5" x14ac:dyDescent="0.25">
      <c r="A60" s="487">
        <v>5</v>
      </c>
      <c r="B60" s="581"/>
      <c r="C60" s="137" t="s">
        <v>157</v>
      </c>
      <c r="D60" s="135" t="s">
        <v>126</v>
      </c>
      <c r="E60" s="136">
        <v>6</v>
      </c>
      <c r="F60" s="471"/>
      <c r="G60" s="472">
        <f t="shared" si="6"/>
        <v>0</v>
      </c>
    </row>
    <row r="61" spans="1:7" ht="13.5" x14ac:dyDescent="0.25">
      <c r="A61" s="487">
        <v>6</v>
      </c>
      <c r="B61" s="580"/>
      <c r="C61" s="137" t="s">
        <v>158</v>
      </c>
      <c r="D61" s="135" t="s">
        <v>126</v>
      </c>
      <c r="E61" s="136">
        <v>6</v>
      </c>
      <c r="F61" s="471"/>
      <c r="G61" s="472">
        <f t="shared" si="6"/>
        <v>0</v>
      </c>
    </row>
    <row r="62" spans="1:7" ht="13.5" x14ac:dyDescent="0.25">
      <c r="A62" s="487">
        <v>7</v>
      </c>
      <c r="B62" s="581"/>
      <c r="C62" s="137" t="s">
        <v>130</v>
      </c>
      <c r="D62" s="135" t="s">
        <v>126</v>
      </c>
      <c r="E62" s="136">
        <v>22</v>
      </c>
      <c r="F62" s="471"/>
      <c r="G62" s="472">
        <f t="shared" si="6"/>
        <v>0</v>
      </c>
    </row>
    <row r="63" spans="1:7" ht="13.5" x14ac:dyDescent="0.25">
      <c r="A63" s="487">
        <v>8</v>
      </c>
      <c r="B63" s="580"/>
      <c r="C63" s="137" t="s">
        <v>144</v>
      </c>
      <c r="D63" s="135" t="s">
        <v>126</v>
      </c>
      <c r="E63" s="136">
        <v>6</v>
      </c>
      <c r="F63" s="471"/>
      <c r="G63" s="472">
        <f t="shared" si="6"/>
        <v>0</v>
      </c>
    </row>
    <row r="64" spans="1:7" ht="13.5" x14ac:dyDescent="0.25">
      <c r="A64" s="487">
        <v>9</v>
      </c>
      <c r="B64" s="580"/>
      <c r="C64" s="130" t="s">
        <v>136</v>
      </c>
      <c r="D64" s="135" t="s">
        <v>126</v>
      </c>
      <c r="E64" s="138">
        <v>36</v>
      </c>
      <c r="F64" s="471"/>
      <c r="G64" s="472">
        <f t="shared" si="6"/>
        <v>0</v>
      </c>
    </row>
    <row r="65" spans="1:7" ht="13.5" x14ac:dyDescent="0.25">
      <c r="A65" s="487">
        <v>10</v>
      </c>
      <c r="B65" s="580"/>
      <c r="C65" s="130" t="s">
        <v>138</v>
      </c>
      <c r="D65" s="135" t="s">
        <v>126</v>
      </c>
      <c r="E65" s="136">
        <v>6</v>
      </c>
      <c r="F65" s="471"/>
      <c r="G65" s="472">
        <f t="shared" si="6"/>
        <v>0</v>
      </c>
    </row>
    <row r="66" spans="1:7" ht="13.5" x14ac:dyDescent="0.25">
      <c r="A66" s="487">
        <v>11</v>
      </c>
      <c r="B66" s="580"/>
      <c r="C66" s="137" t="s">
        <v>150</v>
      </c>
      <c r="D66" s="135" t="s">
        <v>126</v>
      </c>
      <c r="E66" s="136">
        <v>6</v>
      </c>
      <c r="F66" s="471"/>
      <c r="G66" s="472">
        <f t="shared" si="6"/>
        <v>0</v>
      </c>
    </row>
    <row r="67" spans="1:7" ht="14.25" thickBot="1" x14ac:dyDescent="0.3">
      <c r="A67" s="488">
        <v>12</v>
      </c>
      <c r="B67" s="580"/>
      <c r="C67" s="140" t="s">
        <v>145</v>
      </c>
      <c r="D67" s="141" t="s">
        <v>126</v>
      </c>
      <c r="E67" s="136">
        <v>8</v>
      </c>
      <c r="F67" s="471"/>
      <c r="G67" s="472">
        <f t="shared" si="6"/>
        <v>0</v>
      </c>
    </row>
    <row r="68" spans="1:7" ht="14.25" thickBot="1" x14ac:dyDescent="0.3">
      <c r="A68" s="481"/>
      <c r="B68" s="482"/>
      <c r="C68" s="483" t="s">
        <v>413</v>
      </c>
      <c r="D68" s="482"/>
      <c r="E68" s="484"/>
      <c r="F68" s="479"/>
      <c r="G68" s="480"/>
    </row>
    <row r="69" spans="1:7" ht="14.25" thickBot="1" x14ac:dyDescent="0.3">
      <c r="A69" s="485">
        <v>1</v>
      </c>
      <c r="B69" s="486" t="s">
        <v>129</v>
      </c>
      <c r="C69" s="140" t="s">
        <v>145</v>
      </c>
      <c r="D69" s="141" t="s">
        <v>126</v>
      </c>
      <c r="E69" s="136">
        <v>5</v>
      </c>
      <c r="F69" s="471"/>
      <c r="G69" s="472">
        <f t="shared" ref="G69" si="7">E69*F69</f>
        <v>0</v>
      </c>
    </row>
    <row r="70" spans="1:7" ht="14.25" thickBot="1" x14ac:dyDescent="0.3">
      <c r="A70" s="464"/>
      <c r="B70" s="476"/>
      <c r="C70" s="477" t="s">
        <v>414</v>
      </c>
      <c r="D70" s="476"/>
      <c r="E70" s="478"/>
      <c r="F70" s="479"/>
      <c r="G70" s="480"/>
    </row>
    <row r="71" spans="1:7" ht="14.25" thickBot="1" x14ac:dyDescent="0.3">
      <c r="A71" s="490">
        <v>1</v>
      </c>
      <c r="B71" s="579" t="s">
        <v>129</v>
      </c>
      <c r="C71" s="105" t="s">
        <v>136</v>
      </c>
      <c r="D71" s="113" t="s">
        <v>126</v>
      </c>
      <c r="E71" s="111">
        <f>6</f>
        <v>6</v>
      </c>
      <c r="F71" s="471"/>
      <c r="G71" s="472">
        <f t="shared" ref="G71:G72" si="8">E71*F71</f>
        <v>0</v>
      </c>
    </row>
    <row r="72" spans="1:7" ht="14.25" thickBot="1" x14ac:dyDescent="0.3">
      <c r="A72" s="491">
        <v>2</v>
      </c>
      <c r="B72" s="582"/>
      <c r="C72" s="120" t="s">
        <v>150</v>
      </c>
      <c r="D72" s="121" t="s">
        <v>126</v>
      </c>
      <c r="E72" s="114">
        <f>6</f>
        <v>6</v>
      </c>
      <c r="F72" s="471"/>
      <c r="G72" s="472">
        <f t="shared" si="8"/>
        <v>0</v>
      </c>
    </row>
    <row r="73" spans="1:7" ht="14.25" thickBot="1" x14ac:dyDescent="0.3">
      <c r="A73" s="464"/>
      <c r="B73" s="476"/>
      <c r="C73" s="477" t="s">
        <v>415</v>
      </c>
      <c r="D73" s="476"/>
      <c r="E73" s="478"/>
      <c r="F73" s="479"/>
      <c r="G73" s="480"/>
    </row>
    <row r="74" spans="1:7" ht="13.5" x14ac:dyDescent="0.25">
      <c r="A74" s="492">
        <v>1</v>
      </c>
      <c r="B74" s="578" t="s">
        <v>129</v>
      </c>
      <c r="C74" s="147" t="s">
        <v>136</v>
      </c>
      <c r="D74" s="493" t="s">
        <v>126</v>
      </c>
      <c r="E74" s="149">
        <v>6</v>
      </c>
      <c r="F74" s="494"/>
      <c r="G74" s="495">
        <f>E74*F74</f>
        <v>0</v>
      </c>
    </row>
    <row r="75" spans="1:7" ht="13.5" x14ac:dyDescent="0.25">
      <c r="A75" s="492">
        <v>2</v>
      </c>
      <c r="B75" s="579"/>
      <c r="C75" s="147" t="s">
        <v>145</v>
      </c>
      <c r="D75" s="493" t="s">
        <v>126</v>
      </c>
      <c r="E75" s="149">
        <v>7</v>
      </c>
      <c r="F75" s="496"/>
      <c r="G75" s="495">
        <f t="shared" ref="G75:G80" si="9">E75*F75</f>
        <v>0</v>
      </c>
    </row>
    <row r="76" spans="1:7" ht="13.5" x14ac:dyDescent="0.25">
      <c r="A76" s="492">
        <v>3</v>
      </c>
      <c r="B76" s="579"/>
      <c r="C76" s="147" t="s">
        <v>130</v>
      </c>
      <c r="D76" s="493" t="s">
        <v>126</v>
      </c>
      <c r="E76" s="149">
        <v>18</v>
      </c>
      <c r="F76" s="496"/>
      <c r="G76" s="495">
        <f t="shared" si="9"/>
        <v>0</v>
      </c>
    </row>
    <row r="77" spans="1:7" ht="13.5" x14ac:dyDescent="0.25">
      <c r="A77" s="492">
        <v>4</v>
      </c>
      <c r="B77" s="579"/>
      <c r="C77" s="147" t="s">
        <v>144</v>
      </c>
      <c r="D77" s="493" t="s">
        <v>126</v>
      </c>
      <c r="E77" s="149">
        <v>6</v>
      </c>
      <c r="F77" s="496"/>
      <c r="G77" s="495">
        <f t="shared" si="9"/>
        <v>0</v>
      </c>
    </row>
    <row r="78" spans="1:7" ht="13.5" x14ac:dyDescent="0.25">
      <c r="A78" s="492">
        <v>5</v>
      </c>
      <c r="B78" s="579"/>
      <c r="C78" s="147" t="s">
        <v>141</v>
      </c>
      <c r="D78" s="493" t="s">
        <v>126</v>
      </c>
      <c r="E78" s="149">
        <v>3</v>
      </c>
      <c r="F78" s="496"/>
      <c r="G78" s="495">
        <f t="shared" si="9"/>
        <v>0</v>
      </c>
    </row>
    <row r="79" spans="1:7" ht="13.5" x14ac:dyDescent="0.25">
      <c r="A79" s="492">
        <v>6</v>
      </c>
      <c r="B79" s="579"/>
      <c r="C79" s="147" t="s">
        <v>131</v>
      </c>
      <c r="D79" s="493" t="s">
        <v>126</v>
      </c>
      <c r="E79" s="149">
        <v>3</v>
      </c>
      <c r="F79" s="496"/>
      <c r="G79" s="495">
        <f t="shared" si="9"/>
        <v>0</v>
      </c>
    </row>
    <row r="80" spans="1:7" ht="14.25" thickBot="1" x14ac:dyDescent="0.3">
      <c r="A80" s="492">
        <v>7</v>
      </c>
      <c r="B80" s="583"/>
      <c r="C80" s="147" t="s">
        <v>132</v>
      </c>
      <c r="D80" s="493" t="s">
        <v>126</v>
      </c>
      <c r="E80" s="149">
        <v>3</v>
      </c>
      <c r="F80" s="496"/>
      <c r="G80" s="495">
        <f t="shared" si="9"/>
        <v>0</v>
      </c>
    </row>
    <row r="81" spans="1:7" ht="14.25" thickBot="1" x14ac:dyDescent="0.3">
      <c r="A81" s="464"/>
      <c r="B81" s="476"/>
      <c r="C81" s="477" t="s">
        <v>416</v>
      </c>
      <c r="D81" s="476"/>
      <c r="E81" s="478"/>
      <c r="F81" s="479"/>
      <c r="G81" s="480"/>
    </row>
    <row r="82" spans="1:7" ht="13.5" x14ac:dyDescent="0.25">
      <c r="A82" s="492">
        <v>1</v>
      </c>
      <c r="B82" s="578" t="s">
        <v>129</v>
      </c>
      <c r="C82" s="147" t="s">
        <v>136</v>
      </c>
      <c r="D82" s="148" t="s">
        <v>126</v>
      </c>
      <c r="E82" s="149">
        <v>6</v>
      </c>
      <c r="F82" s="496"/>
      <c r="G82" s="495">
        <f>E82*F82</f>
        <v>0</v>
      </c>
    </row>
    <row r="83" spans="1:7" ht="13.5" x14ac:dyDescent="0.25">
      <c r="A83" s="492">
        <v>2</v>
      </c>
      <c r="B83" s="579"/>
      <c r="C83" s="147" t="s">
        <v>145</v>
      </c>
      <c r="D83" s="148" t="s">
        <v>126</v>
      </c>
      <c r="E83" s="149">
        <v>7</v>
      </c>
      <c r="F83" s="496"/>
      <c r="G83" s="495">
        <f t="shared" ref="G83:G88" si="10">E83*F83</f>
        <v>0</v>
      </c>
    </row>
    <row r="84" spans="1:7" ht="13.5" x14ac:dyDescent="0.25">
      <c r="A84" s="492">
        <v>3</v>
      </c>
      <c r="B84" s="579"/>
      <c r="C84" s="147" t="s">
        <v>130</v>
      </c>
      <c r="D84" s="148" t="s">
        <v>126</v>
      </c>
      <c r="E84" s="149">
        <v>18</v>
      </c>
      <c r="F84" s="496"/>
      <c r="G84" s="495">
        <f t="shared" si="10"/>
        <v>0</v>
      </c>
    </row>
    <row r="85" spans="1:7" ht="13.5" x14ac:dyDescent="0.25">
      <c r="A85" s="492">
        <v>4</v>
      </c>
      <c r="B85" s="579"/>
      <c r="C85" s="147" t="s">
        <v>144</v>
      </c>
      <c r="D85" s="148" t="s">
        <v>126</v>
      </c>
      <c r="E85" s="149">
        <v>6</v>
      </c>
      <c r="F85" s="496"/>
      <c r="G85" s="495">
        <f t="shared" si="10"/>
        <v>0</v>
      </c>
    </row>
    <row r="86" spans="1:7" ht="13.5" x14ac:dyDescent="0.25">
      <c r="A86" s="492">
        <v>5</v>
      </c>
      <c r="B86" s="579"/>
      <c r="C86" s="147" t="s">
        <v>141</v>
      </c>
      <c r="D86" s="148" t="s">
        <v>126</v>
      </c>
      <c r="E86" s="149">
        <v>3</v>
      </c>
      <c r="F86" s="496"/>
      <c r="G86" s="495">
        <f t="shared" si="10"/>
        <v>0</v>
      </c>
    </row>
    <row r="87" spans="1:7" ht="13.5" x14ac:dyDescent="0.25">
      <c r="A87" s="492">
        <v>6</v>
      </c>
      <c r="B87" s="579"/>
      <c r="C87" s="147" t="s">
        <v>131</v>
      </c>
      <c r="D87" s="148" t="s">
        <v>126</v>
      </c>
      <c r="E87" s="149">
        <v>3</v>
      </c>
      <c r="F87" s="496"/>
      <c r="G87" s="495">
        <f t="shared" si="10"/>
        <v>0</v>
      </c>
    </row>
    <row r="88" spans="1:7" ht="14.25" thickBot="1" x14ac:dyDescent="0.3">
      <c r="A88" s="492">
        <v>7</v>
      </c>
      <c r="B88" s="579"/>
      <c r="C88" s="147" t="s">
        <v>132</v>
      </c>
      <c r="D88" s="148" t="s">
        <v>126</v>
      </c>
      <c r="E88" s="149">
        <v>3</v>
      </c>
      <c r="F88" s="496"/>
      <c r="G88" s="495">
        <f t="shared" si="10"/>
        <v>0</v>
      </c>
    </row>
    <row r="89" spans="1:7" ht="14.25" thickBot="1" x14ac:dyDescent="0.3">
      <c r="A89" s="464"/>
      <c r="B89" s="476"/>
      <c r="C89" s="477" t="s">
        <v>417</v>
      </c>
      <c r="D89" s="476"/>
      <c r="E89" s="478"/>
      <c r="F89" s="479"/>
      <c r="G89" s="480"/>
    </row>
    <row r="90" spans="1:7" ht="13.5" x14ac:dyDescent="0.25">
      <c r="A90" s="492">
        <v>1</v>
      </c>
      <c r="B90" s="578" t="s">
        <v>129</v>
      </c>
      <c r="C90" s="147" t="s">
        <v>136</v>
      </c>
      <c r="D90" s="148" t="s">
        <v>126</v>
      </c>
      <c r="E90" s="149">
        <v>6</v>
      </c>
      <c r="F90" s="496"/>
      <c r="G90" s="495">
        <f>E90*F90</f>
        <v>0</v>
      </c>
    </row>
    <row r="91" spans="1:7" ht="13.5" x14ac:dyDescent="0.25">
      <c r="A91" s="492">
        <v>2</v>
      </c>
      <c r="B91" s="579"/>
      <c r="C91" s="147" t="s">
        <v>145</v>
      </c>
      <c r="D91" s="148" t="s">
        <v>126</v>
      </c>
      <c r="E91" s="149">
        <v>7</v>
      </c>
      <c r="F91" s="496"/>
      <c r="G91" s="495">
        <f t="shared" ref="G91:G96" si="11">E91*F91</f>
        <v>0</v>
      </c>
    </row>
    <row r="92" spans="1:7" ht="13.5" x14ac:dyDescent="0.25">
      <c r="A92" s="492">
        <v>3</v>
      </c>
      <c r="B92" s="579"/>
      <c r="C92" s="147" t="s">
        <v>130</v>
      </c>
      <c r="D92" s="148" t="s">
        <v>126</v>
      </c>
      <c r="E92" s="149">
        <v>18</v>
      </c>
      <c r="F92" s="496"/>
      <c r="G92" s="495">
        <f t="shared" si="11"/>
        <v>0</v>
      </c>
    </row>
    <row r="93" spans="1:7" ht="13.5" x14ac:dyDescent="0.25">
      <c r="A93" s="492">
        <v>4</v>
      </c>
      <c r="B93" s="579"/>
      <c r="C93" s="147" t="s">
        <v>144</v>
      </c>
      <c r="D93" s="148" t="s">
        <v>126</v>
      </c>
      <c r="E93" s="149">
        <v>6</v>
      </c>
      <c r="F93" s="496"/>
      <c r="G93" s="495">
        <f t="shared" si="11"/>
        <v>0</v>
      </c>
    </row>
    <row r="94" spans="1:7" ht="13.5" x14ac:dyDescent="0.25">
      <c r="A94" s="492">
        <v>5</v>
      </c>
      <c r="B94" s="579"/>
      <c r="C94" s="147" t="s">
        <v>141</v>
      </c>
      <c r="D94" s="148" t="s">
        <v>126</v>
      </c>
      <c r="E94" s="149">
        <v>3</v>
      </c>
      <c r="F94" s="496"/>
      <c r="G94" s="495">
        <f t="shared" si="11"/>
        <v>0</v>
      </c>
    </row>
    <row r="95" spans="1:7" ht="13.5" x14ac:dyDescent="0.25">
      <c r="A95" s="492">
        <v>6</v>
      </c>
      <c r="B95" s="579"/>
      <c r="C95" s="147" t="s">
        <v>165</v>
      </c>
      <c r="D95" s="148" t="s">
        <v>126</v>
      </c>
      <c r="E95" s="149">
        <v>3</v>
      </c>
      <c r="F95" s="496"/>
      <c r="G95" s="495">
        <f t="shared" si="11"/>
        <v>0</v>
      </c>
    </row>
    <row r="96" spans="1:7" ht="14.25" thickBot="1" x14ac:dyDescent="0.3">
      <c r="A96" s="492">
        <v>7</v>
      </c>
      <c r="B96" s="579"/>
      <c r="C96" s="147" t="s">
        <v>132</v>
      </c>
      <c r="D96" s="148" t="s">
        <v>126</v>
      </c>
      <c r="E96" s="149">
        <v>3</v>
      </c>
      <c r="F96" s="496"/>
      <c r="G96" s="495">
        <f t="shared" si="11"/>
        <v>0</v>
      </c>
    </row>
    <row r="97" spans="1:7" ht="14.25" thickBot="1" x14ac:dyDescent="0.3">
      <c r="A97" s="464"/>
      <c r="B97" s="476"/>
      <c r="C97" s="477" t="s">
        <v>418</v>
      </c>
      <c r="D97" s="476"/>
      <c r="E97" s="478"/>
      <c r="F97" s="479"/>
      <c r="G97" s="480"/>
    </row>
    <row r="98" spans="1:7" ht="13.5" x14ac:dyDescent="0.25">
      <c r="A98" s="492">
        <v>1</v>
      </c>
      <c r="B98" s="578" t="s">
        <v>129</v>
      </c>
      <c r="C98" s="147" t="s">
        <v>136</v>
      </c>
      <c r="D98" s="148" t="s">
        <v>126</v>
      </c>
      <c r="E98" s="149">
        <v>6</v>
      </c>
      <c r="F98" s="496"/>
      <c r="G98" s="495">
        <f>E98*F98</f>
        <v>0</v>
      </c>
    </row>
    <row r="99" spans="1:7" ht="13.5" x14ac:dyDescent="0.25">
      <c r="A99" s="492">
        <v>2</v>
      </c>
      <c r="B99" s="579"/>
      <c r="C99" s="147" t="s">
        <v>145</v>
      </c>
      <c r="D99" s="148" t="s">
        <v>126</v>
      </c>
      <c r="E99" s="149">
        <v>7</v>
      </c>
      <c r="F99" s="496"/>
      <c r="G99" s="495">
        <f t="shared" ref="G99:G103" si="12">E99*F99</f>
        <v>0</v>
      </c>
    </row>
    <row r="100" spans="1:7" ht="13.5" x14ac:dyDescent="0.25">
      <c r="A100" s="492">
        <v>3</v>
      </c>
      <c r="B100" s="579"/>
      <c r="C100" s="147" t="s">
        <v>130</v>
      </c>
      <c r="D100" s="148" t="s">
        <v>126</v>
      </c>
      <c r="E100" s="149">
        <v>12</v>
      </c>
      <c r="F100" s="496"/>
      <c r="G100" s="495">
        <f t="shared" si="12"/>
        <v>0</v>
      </c>
    </row>
    <row r="101" spans="1:7" ht="13.5" x14ac:dyDescent="0.25">
      <c r="A101" s="492">
        <v>4</v>
      </c>
      <c r="B101" s="579"/>
      <c r="C101" s="147" t="s">
        <v>144</v>
      </c>
      <c r="D101" s="148" t="s">
        <v>126</v>
      </c>
      <c r="E101" s="149">
        <v>6</v>
      </c>
      <c r="F101" s="496"/>
      <c r="G101" s="495">
        <f t="shared" si="12"/>
        <v>0</v>
      </c>
    </row>
    <row r="102" spans="1:7" ht="13.5" x14ac:dyDescent="0.25">
      <c r="A102" s="492">
        <v>5</v>
      </c>
      <c r="B102" s="579"/>
      <c r="C102" s="147" t="s">
        <v>158</v>
      </c>
      <c r="D102" s="148" t="s">
        <v>126</v>
      </c>
      <c r="E102" s="149">
        <v>6</v>
      </c>
      <c r="F102" s="496"/>
      <c r="G102" s="495">
        <f t="shared" si="12"/>
        <v>0</v>
      </c>
    </row>
    <row r="103" spans="1:7" ht="14.25" thickBot="1" x14ac:dyDescent="0.3">
      <c r="A103" s="492">
        <v>6</v>
      </c>
      <c r="B103" s="583"/>
      <c r="C103" s="147" t="s">
        <v>132</v>
      </c>
      <c r="D103" s="148" t="s">
        <v>126</v>
      </c>
      <c r="E103" s="149">
        <v>9</v>
      </c>
      <c r="F103" s="496"/>
      <c r="G103" s="495">
        <f t="shared" si="12"/>
        <v>0</v>
      </c>
    </row>
    <row r="104" spans="1:7" ht="14.25" thickBot="1" x14ac:dyDescent="0.3">
      <c r="A104" s="464"/>
      <c r="B104" s="476"/>
      <c r="C104" s="477" t="s">
        <v>419</v>
      </c>
      <c r="D104" s="476"/>
      <c r="E104" s="478"/>
      <c r="F104" s="479"/>
      <c r="G104" s="480"/>
    </row>
    <row r="105" spans="1:7" ht="13.5" x14ac:dyDescent="0.25">
      <c r="A105" s="492">
        <v>1</v>
      </c>
      <c r="B105" s="578" t="s">
        <v>129</v>
      </c>
      <c r="C105" s="147" t="s">
        <v>136</v>
      </c>
      <c r="D105" s="148" t="s">
        <v>126</v>
      </c>
      <c r="E105" s="149">
        <v>6</v>
      </c>
      <c r="F105" s="496"/>
      <c r="G105" s="495">
        <f>E105*F105</f>
        <v>0</v>
      </c>
    </row>
    <row r="106" spans="1:7" ht="13.5" x14ac:dyDescent="0.25">
      <c r="A106" s="492">
        <v>2</v>
      </c>
      <c r="B106" s="579"/>
      <c r="C106" s="147" t="s">
        <v>145</v>
      </c>
      <c r="D106" s="148" t="s">
        <v>126</v>
      </c>
      <c r="E106" s="149">
        <v>7</v>
      </c>
      <c r="F106" s="496"/>
      <c r="G106" s="495">
        <f t="shared" ref="G106:G111" si="13">E106*F106</f>
        <v>0</v>
      </c>
    </row>
    <row r="107" spans="1:7" ht="13.5" x14ac:dyDescent="0.25">
      <c r="A107" s="492">
        <v>3</v>
      </c>
      <c r="B107" s="579"/>
      <c r="C107" s="147" t="s">
        <v>130</v>
      </c>
      <c r="D107" s="148" t="s">
        <v>126</v>
      </c>
      <c r="E107" s="149">
        <v>12</v>
      </c>
      <c r="F107" s="496"/>
      <c r="G107" s="495">
        <f t="shared" si="13"/>
        <v>0</v>
      </c>
    </row>
    <row r="108" spans="1:7" ht="13.5" x14ac:dyDescent="0.25">
      <c r="A108" s="492">
        <v>4</v>
      </c>
      <c r="B108" s="579"/>
      <c r="C108" s="147" t="s">
        <v>144</v>
      </c>
      <c r="D108" s="148" t="s">
        <v>126</v>
      </c>
      <c r="E108" s="149">
        <v>6</v>
      </c>
      <c r="F108" s="496"/>
      <c r="G108" s="495">
        <f t="shared" si="13"/>
        <v>0</v>
      </c>
    </row>
    <row r="109" spans="1:7" ht="13.5" x14ac:dyDescent="0.25">
      <c r="A109" s="492">
        <v>5</v>
      </c>
      <c r="B109" s="579"/>
      <c r="C109" s="147" t="s">
        <v>158</v>
      </c>
      <c r="D109" s="148" t="s">
        <v>126</v>
      </c>
      <c r="E109" s="149">
        <v>6</v>
      </c>
      <c r="F109" s="496"/>
      <c r="G109" s="495">
        <f t="shared" si="13"/>
        <v>0</v>
      </c>
    </row>
    <row r="110" spans="1:7" ht="13.5" x14ac:dyDescent="0.25">
      <c r="A110" s="492">
        <v>6</v>
      </c>
      <c r="B110" s="579"/>
      <c r="C110" s="147" t="s">
        <v>131</v>
      </c>
      <c r="D110" s="148" t="s">
        <v>126</v>
      </c>
      <c r="E110" s="149">
        <v>6</v>
      </c>
      <c r="F110" s="496"/>
      <c r="G110" s="495">
        <f t="shared" si="13"/>
        <v>0</v>
      </c>
    </row>
    <row r="111" spans="1:7" ht="14.25" thickBot="1" x14ac:dyDescent="0.3">
      <c r="A111" s="492">
        <v>7</v>
      </c>
      <c r="B111" s="579"/>
      <c r="C111" s="147" t="s">
        <v>132</v>
      </c>
      <c r="D111" s="148" t="s">
        <v>126</v>
      </c>
      <c r="E111" s="149">
        <v>6</v>
      </c>
      <c r="F111" s="496"/>
      <c r="G111" s="495">
        <f t="shared" si="13"/>
        <v>0</v>
      </c>
    </row>
    <row r="112" spans="1:7" ht="14.25" thickBot="1" x14ac:dyDescent="0.3">
      <c r="A112" s="497"/>
      <c r="B112" s="476"/>
      <c r="C112" s="477" t="s">
        <v>420</v>
      </c>
      <c r="D112" s="476"/>
      <c r="E112" s="478"/>
      <c r="F112" s="479"/>
      <c r="G112" s="480"/>
    </row>
    <row r="113" spans="1:7" ht="13.5" x14ac:dyDescent="0.25">
      <c r="A113" s="473">
        <v>1</v>
      </c>
      <c r="B113" s="585" t="s">
        <v>129</v>
      </c>
      <c r="C113" s="105" t="s">
        <v>170</v>
      </c>
      <c r="D113" s="113" t="s">
        <v>126</v>
      </c>
      <c r="E113" s="111">
        <f>3</f>
        <v>3</v>
      </c>
      <c r="F113" s="498"/>
      <c r="G113" s="472">
        <f t="shared" ref="G113:G117" si="14">E113*F113</f>
        <v>0</v>
      </c>
    </row>
    <row r="114" spans="1:7" ht="13.5" x14ac:dyDescent="0.25">
      <c r="A114" s="473">
        <v>2</v>
      </c>
      <c r="B114" s="579"/>
      <c r="C114" s="105" t="s">
        <v>171</v>
      </c>
      <c r="D114" s="113" t="s">
        <v>126</v>
      </c>
      <c r="E114" s="118">
        <f>3</f>
        <v>3</v>
      </c>
      <c r="F114" s="498"/>
      <c r="G114" s="472">
        <f t="shared" si="14"/>
        <v>0</v>
      </c>
    </row>
    <row r="115" spans="1:7" ht="13.5" x14ac:dyDescent="0.25">
      <c r="A115" s="473">
        <v>3</v>
      </c>
      <c r="B115" s="579"/>
      <c r="C115" s="117" t="s">
        <v>140</v>
      </c>
      <c r="D115" s="113" t="s">
        <v>126</v>
      </c>
      <c r="E115" s="114">
        <f>3</f>
        <v>3</v>
      </c>
      <c r="F115" s="471"/>
      <c r="G115" s="472">
        <f t="shared" si="14"/>
        <v>0</v>
      </c>
    </row>
    <row r="116" spans="1:7" ht="13.5" x14ac:dyDescent="0.25">
      <c r="A116" s="473">
        <v>4</v>
      </c>
      <c r="B116" s="579"/>
      <c r="C116" s="117" t="s">
        <v>172</v>
      </c>
      <c r="D116" s="113" t="s">
        <v>126</v>
      </c>
      <c r="E116" s="114">
        <f>3</f>
        <v>3</v>
      </c>
      <c r="F116" s="498"/>
      <c r="G116" s="472">
        <f t="shared" si="14"/>
        <v>0</v>
      </c>
    </row>
    <row r="117" spans="1:7" ht="14.25" thickBot="1" x14ac:dyDescent="0.3">
      <c r="A117" s="473">
        <v>5</v>
      </c>
      <c r="B117" s="579"/>
      <c r="C117" s="120" t="s">
        <v>173</v>
      </c>
      <c r="D117" s="121" t="s">
        <v>126</v>
      </c>
      <c r="E117" s="114">
        <f>3</f>
        <v>3</v>
      </c>
      <c r="F117" s="498"/>
      <c r="G117" s="472">
        <f t="shared" si="14"/>
        <v>0</v>
      </c>
    </row>
    <row r="118" spans="1:7" ht="14.25" thickBot="1" x14ac:dyDescent="0.3">
      <c r="A118" s="464"/>
      <c r="B118" s="476"/>
      <c r="C118" s="477" t="s">
        <v>421</v>
      </c>
      <c r="D118" s="476"/>
      <c r="E118" s="478"/>
      <c r="F118" s="479"/>
      <c r="G118" s="480"/>
    </row>
    <row r="119" spans="1:7" ht="13.5" x14ac:dyDescent="0.25">
      <c r="A119" s="470">
        <v>1</v>
      </c>
      <c r="B119" s="585" t="s">
        <v>129</v>
      </c>
      <c r="C119" s="117" t="s">
        <v>156</v>
      </c>
      <c r="D119" s="113" t="s">
        <v>126</v>
      </c>
      <c r="E119" s="114">
        <f>6</f>
        <v>6</v>
      </c>
      <c r="F119" s="471"/>
      <c r="G119" s="472">
        <f t="shared" ref="G119:G122" si="15">E119*F119</f>
        <v>0</v>
      </c>
    </row>
    <row r="120" spans="1:7" ht="13.5" x14ac:dyDescent="0.25">
      <c r="A120" s="473">
        <v>2</v>
      </c>
      <c r="B120" s="579"/>
      <c r="C120" s="117" t="s">
        <v>130</v>
      </c>
      <c r="D120" s="113" t="s">
        <v>126</v>
      </c>
      <c r="E120" s="114">
        <f>18</f>
        <v>18</v>
      </c>
      <c r="F120" s="471"/>
      <c r="G120" s="472">
        <f t="shared" si="15"/>
        <v>0</v>
      </c>
    </row>
    <row r="121" spans="1:7" ht="13.5" x14ac:dyDescent="0.25">
      <c r="A121" s="473">
        <v>3</v>
      </c>
      <c r="B121" s="579"/>
      <c r="C121" s="105" t="s">
        <v>136</v>
      </c>
      <c r="D121" s="113" t="s">
        <v>126</v>
      </c>
      <c r="E121" s="111">
        <v>12</v>
      </c>
      <c r="F121" s="471"/>
      <c r="G121" s="472">
        <f t="shared" si="15"/>
        <v>0</v>
      </c>
    </row>
    <row r="122" spans="1:7" ht="14.25" thickBot="1" x14ac:dyDescent="0.3">
      <c r="A122" s="474">
        <v>4</v>
      </c>
      <c r="B122" s="583"/>
      <c r="C122" s="120" t="s">
        <v>145</v>
      </c>
      <c r="D122" s="121" t="s">
        <v>126</v>
      </c>
      <c r="E122" s="114">
        <f>3</f>
        <v>3</v>
      </c>
      <c r="F122" s="471"/>
      <c r="G122" s="472">
        <f t="shared" si="15"/>
        <v>0</v>
      </c>
    </row>
    <row r="123" spans="1:7" ht="14.25" thickBot="1" x14ac:dyDescent="0.3">
      <c r="A123" s="464"/>
      <c r="B123" s="476"/>
      <c r="C123" s="477" t="s">
        <v>422</v>
      </c>
      <c r="D123" s="476"/>
      <c r="E123" s="478"/>
      <c r="F123" s="479"/>
      <c r="G123" s="480"/>
    </row>
    <row r="124" spans="1:7" ht="13.5" x14ac:dyDescent="0.25">
      <c r="A124" s="470">
        <v>1</v>
      </c>
      <c r="B124" s="585" t="s">
        <v>129</v>
      </c>
      <c r="C124" s="117" t="s">
        <v>156</v>
      </c>
      <c r="D124" s="113" t="s">
        <v>126</v>
      </c>
      <c r="E124" s="114">
        <f>6</f>
        <v>6</v>
      </c>
      <c r="F124" s="471"/>
      <c r="G124" s="472">
        <f t="shared" ref="G124:G127" si="16">E124*F124</f>
        <v>0</v>
      </c>
    </row>
    <row r="125" spans="1:7" ht="13.5" x14ac:dyDescent="0.25">
      <c r="A125" s="473">
        <v>2</v>
      </c>
      <c r="B125" s="579"/>
      <c r="C125" s="117" t="s">
        <v>130</v>
      </c>
      <c r="D125" s="113" t="s">
        <v>126</v>
      </c>
      <c r="E125" s="114">
        <f>18</f>
        <v>18</v>
      </c>
      <c r="F125" s="471"/>
      <c r="G125" s="472">
        <f t="shared" si="16"/>
        <v>0</v>
      </c>
    </row>
    <row r="126" spans="1:7" ht="13.5" x14ac:dyDescent="0.25">
      <c r="A126" s="473">
        <v>3</v>
      </c>
      <c r="B126" s="579"/>
      <c r="C126" s="105" t="s">
        <v>136</v>
      </c>
      <c r="D126" s="113" t="s">
        <v>126</v>
      </c>
      <c r="E126" s="111">
        <v>12</v>
      </c>
      <c r="F126" s="471"/>
      <c r="G126" s="472">
        <f t="shared" si="16"/>
        <v>0</v>
      </c>
    </row>
    <row r="127" spans="1:7" ht="14.25" thickBot="1" x14ac:dyDescent="0.3">
      <c r="A127" s="474">
        <v>4</v>
      </c>
      <c r="B127" s="579"/>
      <c r="C127" s="120" t="s">
        <v>145</v>
      </c>
      <c r="D127" s="121" t="s">
        <v>126</v>
      </c>
      <c r="E127" s="114">
        <f>3</f>
        <v>3</v>
      </c>
      <c r="F127" s="471"/>
      <c r="G127" s="472">
        <f t="shared" si="16"/>
        <v>0</v>
      </c>
    </row>
    <row r="128" spans="1:7" ht="14.25" thickBot="1" x14ac:dyDescent="0.3">
      <c r="A128" s="464"/>
      <c r="B128" s="476"/>
      <c r="C128" s="477" t="s">
        <v>423</v>
      </c>
      <c r="D128" s="476"/>
      <c r="E128" s="478"/>
      <c r="F128" s="479"/>
      <c r="G128" s="480"/>
    </row>
    <row r="129" spans="1:7" ht="13.5" x14ac:dyDescent="0.25">
      <c r="A129" s="470">
        <v>1</v>
      </c>
      <c r="B129" s="579" t="s">
        <v>129</v>
      </c>
      <c r="C129" s="117" t="s">
        <v>177</v>
      </c>
      <c r="D129" s="113" t="s">
        <v>126</v>
      </c>
      <c r="E129" s="111">
        <f>6</f>
        <v>6</v>
      </c>
      <c r="F129" s="471"/>
      <c r="G129" s="472">
        <f t="shared" ref="G129:G130" si="17">E129*F129</f>
        <v>0</v>
      </c>
    </row>
    <row r="130" spans="1:7" ht="14.25" thickBot="1" x14ac:dyDescent="0.3">
      <c r="A130" s="473">
        <v>2</v>
      </c>
      <c r="B130" s="579"/>
      <c r="C130" s="117" t="s">
        <v>178</v>
      </c>
      <c r="D130" s="113" t="s">
        <v>126</v>
      </c>
      <c r="E130" s="114">
        <v>3</v>
      </c>
      <c r="F130" s="471"/>
      <c r="G130" s="472">
        <f t="shared" si="17"/>
        <v>0</v>
      </c>
    </row>
    <row r="131" spans="1:7" ht="14.25" thickBot="1" x14ac:dyDescent="0.3">
      <c r="A131" s="464"/>
      <c r="B131" s="476"/>
      <c r="C131" s="477" t="s">
        <v>424</v>
      </c>
      <c r="D131" s="476"/>
      <c r="E131" s="478"/>
      <c r="F131" s="479"/>
      <c r="G131" s="480"/>
    </row>
    <row r="132" spans="1:7" ht="13.5" x14ac:dyDescent="0.25">
      <c r="A132" s="492">
        <v>1</v>
      </c>
      <c r="B132" s="578" t="s">
        <v>129</v>
      </c>
      <c r="C132" s="147" t="s">
        <v>136</v>
      </c>
      <c r="D132" s="148" t="s">
        <v>126</v>
      </c>
      <c r="E132" s="149">
        <v>42</v>
      </c>
      <c r="F132" s="494"/>
      <c r="G132" s="495">
        <f>E132*F132</f>
        <v>0</v>
      </c>
    </row>
    <row r="133" spans="1:7" ht="13.5" x14ac:dyDescent="0.25">
      <c r="A133" s="492">
        <v>2</v>
      </c>
      <c r="B133" s="579"/>
      <c r="C133" s="147" t="s">
        <v>130</v>
      </c>
      <c r="D133" s="148" t="s">
        <v>126</v>
      </c>
      <c r="E133" s="149">
        <v>18</v>
      </c>
      <c r="F133" s="496"/>
      <c r="G133" s="495">
        <f t="shared" ref="G133:G139" si="18">E133*F133</f>
        <v>0</v>
      </c>
    </row>
    <row r="134" spans="1:7" ht="13.5" x14ac:dyDescent="0.25">
      <c r="A134" s="492">
        <v>3</v>
      </c>
      <c r="B134" s="579"/>
      <c r="C134" s="147" t="s">
        <v>156</v>
      </c>
      <c r="D134" s="148" t="s">
        <v>126</v>
      </c>
      <c r="E134" s="149">
        <v>6</v>
      </c>
      <c r="F134" s="471"/>
      <c r="G134" s="495">
        <f t="shared" si="18"/>
        <v>0</v>
      </c>
    </row>
    <row r="135" spans="1:7" ht="13.5" x14ac:dyDescent="0.25">
      <c r="A135" s="492">
        <v>4</v>
      </c>
      <c r="B135" s="579"/>
      <c r="C135" s="147" t="s">
        <v>181</v>
      </c>
      <c r="D135" s="148" t="s">
        <v>126</v>
      </c>
      <c r="E135" s="149">
        <v>2</v>
      </c>
      <c r="F135" s="496"/>
      <c r="G135" s="495">
        <f t="shared" si="18"/>
        <v>0</v>
      </c>
    </row>
    <row r="136" spans="1:7" ht="13.5" x14ac:dyDescent="0.25">
      <c r="A136" s="492">
        <v>5</v>
      </c>
      <c r="B136" s="579"/>
      <c r="C136" s="147" t="s">
        <v>141</v>
      </c>
      <c r="D136" s="148" t="s">
        <v>126</v>
      </c>
      <c r="E136" s="149">
        <v>3</v>
      </c>
      <c r="F136" s="496"/>
      <c r="G136" s="495">
        <f t="shared" si="18"/>
        <v>0</v>
      </c>
    </row>
    <row r="137" spans="1:7" ht="13.5" x14ac:dyDescent="0.25">
      <c r="A137" s="492">
        <v>6</v>
      </c>
      <c r="B137" s="579"/>
      <c r="C137" s="147" t="s">
        <v>140</v>
      </c>
      <c r="D137" s="148" t="s">
        <v>126</v>
      </c>
      <c r="E137" s="149">
        <v>3</v>
      </c>
      <c r="F137" s="496"/>
      <c r="G137" s="495">
        <f t="shared" si="18"/>
        <v>0</v>
      </c>
    </row>
    <row r="138" spans="1:7" ht="13.5" x14ac:dyDescent="0.25">
      <c r="A138" s="492">
        <v>7</v>
      </c>
      <c r="B138" s="579"/>
      <c r="C138" s="147" t="s">
        <v>170</v>
      </c>
      <c r="D138" s="148" t="s">
        <v>126</v>
      </c>
      <c r="E138" s="149">
        <v>3</v>
      </c>
      <c r="F138" s="496"/>
      <c r="G138" s="495">
        <f t="shared" si="18"/>
        <v>0</v>
      </c>
    </row>
    <row r="139" spans="1:7" ht="14.25" thickBot="1" x14ac:dyDescent="0.3">
      <c r="A139" s="492">
        <v>8</v>
      </c>
      <c r="B139" s="583"/>
      <c r="C139" s="147" t="s">
        <v>171</v>
      </c>
      <c r="D139" s="148" t="s">
        <v>126</v>
      </c>
      <c r="E139" s="149">
        <v>3</v>
      </c>
      <c r="F139" s="499"/>
      <c r="G139" s="495">
        <f t="shared" si="18"/>
        <v>0</v>
      </c>
    </row>
    <row r="140" spans="1:7" ht="14.25" thickBot="1" x14ac:dyDescent="0.3">
      <c r="A140" s="464"/>
      <c r="B140" s="476"/>
      <c r="C140" s="477" t="s">
        <v>425</v>
      </c>
      <c r="D140" s="476"/>
      <c r="E140" s="478"/>
      <c r="F140" s="479"/>
      <c r="G140" s="480"/>
    </row>
    <row r="141" spans="1:7" ht="13.5" x14ac:dyDescent="0.25">
      <c r="A141" s="473">
        <v>1</v>
      </c>
      <c r="B141" s="579" t="s">
        <v>129</v>
      </c>
      <c r="C141" s="117" t="s">
        <v>177</v>
      </c>
      <c r="D141" s="113" t="s">
        <v>126</v>
      </c>
      <c r="E141" s="111">
        <f>21</f>
        <v>21</v>
      </c>
      <c r="F141" s="471"/>
      <c r="G141" s="472">
        <f t="shared" ref="G141:G149" si="19">E141*F141</f>
        <v>0</v>
      </c>
    </row>
    <row r="142" spans="1:7" ht="13.5" x14ac:dyDescent="0.25">
      <c r="A142" s="473">
        <v>2</v>
      </c>
      <c r="B142" s="579"/>
      <c r="C142" s="105" t="s">
        <v>185</v>
      </c>
      <c r="D142" s="113" t="s">
        <v>126</v>
      </c>
      <c r="E142" s="111">
        <f>3</f>
        <v>3</v>
      </c>
      <c r="F142" s="471"/>
      <c r="G142" s="472">
        <f t="shared" si="19"/>
        <v>0</v>
      </c>
    </row>
    <row r="143" spans="1:7" ht="13.5" x14ac:dyDescent="0.25">
      <c r="A143" s="473">
        <v>3</v>
      </c>
      <c r="B143" s="579"/>
      <c r="C143" s="105" t="s">
        <v>170</v>
      </c>
      <c r="D143" s="113" t="s">
        <v>126</v>
      </c>
      <c r="E143" s="111">
        <f>3</f>
        <v>3</v>
      </c>
      <c r="F143" s="498"/>
      <c r="G143" s="472">
        <f t="shared" si="19"/>
        <v>0</v>
      </c>
    </row>
    <row r="144" spans="1:7" ht="13.5" x14ac:dyDescent="0.25">
      <c r="A144" s="473">
        <v>4</v>
      </c>
      <c r="B144" s="579"/>
      <c r="C144" s="105" t="s">
        <v>136</v>
      </c>
      <c r="D144" s="113" t="s">
        <v>126</v>
      </c>
      <c r="E144" s="111">
        <f>21</f>
        <v>21</v>
      </c>
      <c r="F144" s="471"/>
      <c r="G144" s="472">
        <f t="shared" si="19"/>
        <v>0</v>
      </c>
    </row>
    <row r="145" spans="1:7" ht="13.5" x14ac:dyDescent="0.25">
      <c r="A145" s="473">
        <v>5</v>
      </c>
      <c r="B145" s="579"/>
      <c r="C145" s="105" t="s">
        <v>171</v>
      </c>
      <c r="D145" s="113" t="s">
        <v>126</v>
      </c>
      <c r="E145" s="118">
        <f>6</f>
        <v>6</v>
      </c>
      <c r="F145" s="498"/>
      <c r="G145" s="472">
        <f t="shared" si="19"/>
        <v>0</v>
      </c>
    </row>
    <row r="146" spans="1:7" ht="13.5" x14ac:dyDescent="0.25">
      <c r="A146" s="473">
        <v>6</v>
      </c>
      <c r="B146" s="579"/>
      <c r="C146" s="117" t="s">
        <v>178</v>
      </c>
      <c r="D146" s="113" t="s">
        <v>126</v>
      </c>
      <c r="E146" s="114">
        <v>6</v>
      </c>
      <c r="F146" s="471"/>
      <c r="G146" s="472">
        <f t="shared" si="19"/>
        <v>0</v>
      </c>
    </row>
    <row r="147" spans="1:7" ht="13.5" x14ac:dyDescent="0.25">
      <c r="A147" s="473">
        <v>7</v>
      </c>
      <c r="B147" s="579"/>
      <c r="C147" s="117" t="s">
        <v>186</v>
      </c>
      <c r="D147" s="113" t="s">
        <v>126</v>
      </c>
      <c r="E147" s="114">
        <f>2</f>
        <v>2</v>
      </c>
      <c r="F147" s="471"/>
      <c r="G147" s="472">
        <f t="shared" si="19"/>
        <v>0</v>
      </c>
    </row>
    <row r="148" spans="1:7" ht="13.5" x14ac:dyDescent="0.25">
      <c r="A148" s="473">
        <v>8</v>
      </c>
      <c r="B148" s="579"/>
      <c r="C148" s="117" t="s">
        <v>140</v>
      </c>
      <c r="D148" s="113" t="s">
        <v>126</v>
      </c>
      <c r="E148" s="114">
        <f>3</f>
        <v>3</v>
      </c>
      <c r="F148" s="471"/>
      <c r="G148" s="472">
        <f t="shared" si="19"/>
        <v>0</v>
      </c>
    </row>
    <row r="149" spans="1:7" ht="14.25" thickBot="1" x14ac:dyDescent="0.3">
      <c r="A149" s="473">
        <v>9</v>
      </c>
      <c r="B149" s="579"/>
      <c r="C149" s="120" t="s">
        <v>187</v>
      </c>
      <c r="D149" s="121" t="s">
        <v>126</v>
      </c>
      <c r="E149" s="114">
        <f>3</f>
        <v>3</v>
      </c>
      <c r="F149" s="471"/>
      <c r="G149" s="472">
        <f t="shared" si="19"/>
        <v>0</v>
      </c>
    </row>
    <row r="150" spans="1:7" ht="14.25" thickBot="1" x14ac:dyDescent="0.3">
      <c r="A150" s="500"/>
      <c r="B150" s="501"/>
      <c r="C150" s="502" t="s">
        <v>426</v>
      </c>
      <c r="D150" s="501"/>
      <c r="E150" s="503"/>
      <c r="F150" s="468"/>
      <c r="G150" s="469"/>
    </row>
    <row r="151" spans="1:7" ht="13.5" x14ac:dyDescent="0.25">
      <c r="A151" s="487">
        <v>1</v>
      </c>
      <c r="B151" s="580" t="s">
        <v>129</v>
      </c>
      <c r="C151" s="130" t="s">
        <v>170</v>
      </c>
      <c r="D151" s="135" t="s">
        <v>126</v>
      </c>
      <c r="E151" s="138">
        <v>3</v>
      </c>
      <c r="F151" s="498"/>
      <c r="G151" s="472">
        <f t="shared" ref="G151:G157" si="20">E151*F151</f>
        <v>0</v>
      </c>
    </row>
    <row r="152" spans="1:7" ht="13.5" x14ac:dyDescent="0.25">
      <c r="A152" s="487">
        <v>2</v>
      </c>
      <c r="B152" s="580"/>
      <c r="C152" s="137" t="s">
        <v>140</v>
      </c>
      <c r="D152" s="135" t="s">
        <v>126</v>
      </c>
      <c r="E152" s="136">
        <v>3</v>
      </c>
      <c r="F152" s="471"/>
      <c r="G152" s="472">
        <f t="shared" si="20"/>
        <v>0</v>
      </c>
    </row>
    <row r="153" spans="1:7" ht="13.5" x14ac:dyDescent="0.25">
      <c r="A153" s="487">
        <v>3</v>
      </c>
      <c r="B153" s="580"/>
      <c r="C153" s="137" t="s">
        <v>191</v>
      </c>
      <c r="D153" s="135" t="s">
        <v>126</v>
      </c>
      <c r="E153" s="136">
        <v>9</v>
      </c>
      <c r="F153" s="471"/>
      <c r="G153" s="472">
        <f t="shared" si="20"/>
        <v>0</v>
      </c>
    </row>
    <row r="154" spans="1:7" ht="13.5" x14ac:dyDescent="0.25">
      <c r="A154" s="487">
        <v>4</v>
      </c>
      <c r="B154" s="580"/>
      <c r="C154" s="137" t="s">
        <v>192</v>
      </c>
      <c r="D154" s="135" t="s">
        <v>126</v>
      </c>
      <c r="E154" s="136">
        <v>9</v>
      </c>
      <c r="F154" s="475"/>
      <c r="G154" s="472">
        <f t="shared" si="20"/>
        <v>0</v>
      </c>
    </row>
    <row r="155" spans="1:7" ht="13.5" x14ac:dyDescent="0.25">
      <c r="A155" s="487">
        <v>5</v>
      </c>
      <c r="B155" s="580"/>
      <c r="C155" s="137" t="s">
        <v>178</v>
      </c>
      <c r="D155" s="135" t="s">
        <v>126</v>
      </c>
      <c r="E155" s="136">
        <v>6</v>
      </c>
      <c r="F155" s="471"/>
      <c r="G155" s="472">
        <f t="shared" si="20"/>
        <v>0</v>
      </c>
    </row>
    <row r="156" spans="1:7" ht="13.5" x14ac:dyDescent="0.25">
      <c r="A156" s="487">
        <v>6</v>
      </c>
      <c r="B156" s="580"/>
      <c r="C156" s="137" t="s">
        <v>187</v>
      </c>
      <c r="D156" s="135" t="s">
        <v>126</v>
      </c>
      <c r="E156" s="136">
        <v>9</v>
      </c>
      <c r="F156" s="471"/>
      <c r="G156" s="472">
        <f t="shared" si="20"/>
        <v>0</v>
      </c>
    </row>
    <row r="157" spans="1:7" ht="14.25" thickBot="1" x14ac:dyDescent="0.3">
      <c r="A157" s="487">
        <v>7</v>
      </c>
      <c r="B157" s="581"/>
      <c r="C157" s="169" t="s">
        <v>193</v>
      </c>
      <c r="D157" s="141" t="s">
        <v>126</v>
      </c>
      <c r="E157" s="136">
        <v>3</v>
      </c>
      <c r="F157" s="471"/>
      <c r="G157" s="472">
        <f t="shared" si="20"/>
        <v>0</v>
      </c>
    </row>
    <row r="158" spans="1:7" ht="14.25" thickBot="1" x14ac:dyDescent="0.3">
      <c r="A158" s="481"/>
      <c r="B158" s="482"/>
      <c r="C158" s="483" t="s">
        <v>427</v>
      </c>
      <c r="D158" s="482"/>
      <c r="E158" s="484"/>
      <c r="F158" s="504"/>
      <c r="G158" s="505"/>
    </row>
    <row r="159" spans="1:7" ht="15" customHeight="1" x14ac:dyDescent="0.25">
      <c r="A159" s="487">
        <v>1</v>
      </c>
      <c r="B159" s="584" t="s">
        <v>129</v>
      </c>
      <c r="C159" s="130" t="s">
        <v>171</v>
      </c>
      <c r="D159" s="135" t="s">
        <v>126</v>
      </c>
      <c r="E159" s="136">
        <v>6</v>
      </c>
      <c r="F159" s="498"/>
      <c r="G159" s="506">
        <f t="shared" ref="G159:G167" si="21">E159*F159</f>
        <v>0</v>
      </c>
    </row>
    <row r="160" spans="1:7" ht="14.45" customHeight="1" x14ac:dyDescent="0.25">
      <c r="A160" s="487">
        <v>2</v>
      </c>
      <c r="B160" s="580"/>
      <c r="C160" s="137" t="s">
        <v>177</v>
      </c>
      <c r="D160" s="135" t="s">
        <v>126</v>
      </c>
      <c r="E160" s="138">
        <v>18</v>
      </c>
      <c r="F160" s="471"/>
      <c r="G160" s="506">
        <f t="shared" si="21"/>
        <v>0</v>
      </c>
    </row>
    <row r="161" spans="1:7" ht="14.45" customHeight="1" x14ac:dyDescent="0.25">
      <c r="A161" s="487">
        <v>3</v>
      </c>
      <c r="B161" s="580"/>
      <c r="C161" s="130" t="s">
        <v>195</v>
      </c>
      <c r="D161" s="135" t="s">
        <v>126</v>
      </c>
      <c r="E161" s="138">
        <v>3</v>
      </c>
      <c r="F161" s="475"/>
      <c r="G161" s="506">
        <f t="shared" si="21"/>
        <v>0</v>
      </c>
    </row>
    <row r="162" spans="1:7" ht="14.45" customHeight="1" x14ac:dyDescent="0.25">
      <c r="A162" s="487">
        <v>4</v>
      </c>
      <c r="B162" s="580"/>
      <c r="C162" s="130" t="s">
        <v>170</v>
      </c>
      <c r="D162" s="135" t="s">
        <v>126</v>
      </c>
      <c r="E162" s="138">
        <v>3</v>
      </c>
      <c r="F162" s="498"/>
      <c r="G162" s="506">
        <f t="shared" si="21"/>
        <v>0</v>
      </c>
    </row>
    <row r="163" spans="1:7" ht="14.45" customHeight="1" x14ac:dyDescent="0.25">
      <c r="A163" s="487">
        <v>5</v>
      </c>
      <c r="B163" s="580"/>
      <c r="C163" s="130" t="s">
        <v>136</v>
      </c>
      <c r="D163" s="135" t="s">
        <v>126</v>
      </c>
      <c r="E163" s="138">
        <v>12</v>
      </c>
      <c r="F163" s="471"/>
      <c r="G163" s="506">
        <f t="shared" si="21"/>
        <v>0</v>
      </c>
    </row>
    <row r="164" spans="1:7" ht="14.45" customHeight="1" x14ac:dyDescent="0.25">
      <c r="A164" s="487">
        <v>6</v>
      </c>
      <c r="B164" s="580"/>
      <c r="C164" s="137" t="s">
        <v>178</v>
      </c>
      <c r="D164" s="135" t="s">
        <v>126</v>
      </c>
      <c r="E164" s="136">
        <v>6</v>
      </c>
      <c r="F164" s="471"/>
      <c r="G164" s="506">
        <f t="shared" si="21"/>
        <v>0</v>
      </c>
    </row>
    <row r="165" spans="1:7" ht="14.45" customHeight="1" x14ac:dyDescent="0.25">
      <c r="A165" s="487">
        <v>7</v>
      </c>
      <c r="B165" s="580"/>
      <c r="C165" s="137" t="s">
        <v>140</v>
      </c>
      <c r="D165" s="135" t="s">
        <v>126</v>
      </c>
      <c r="E165" s="136">
        <v>3</v>
      </c>
      <c r="F165" s="471"/>
      <c r="G165" s="506">
        <f t="shared" si="21"/>
        <v>0</v>
      </c>
    </row>
    <row r="166" spans="1:7" ht="14.45" customHeight="1" x14ac:dyDescent="0.25">
      <c r="A166" s="487">
        <v>8</v>
      </c>
      <c r="B166" s="580"/>
      <c r="C166" s="137" t="s">
        <v>196</v>
      </c>
      <c r="D166" s="135" t="s">
        <v>126</v>
      </c>
      <c r="E166" s="136">
        <v>3</v>
      </c>
      <c r="F166" s="475"/>
      <c r="G166" s="506">
        <f t="shared" si="21"/>
        <v>0</v>
      </c>
    </row>
    <row r="167" spans="1:7" ht="14.45" customHeight="1" thickBot="1" x14ac:dyDescent="0.3">
      <c r="A167" s="487">
        <v>9</v>
      </c>
      <c r="B167" s="580"/>
      <c r="C167" s="137" t="s">
        <v>197</v>
      </c>
      <c r="D167" s="135" t="s">
        <v>126</v>
      </c>
      <c r="E167" s="136">
        <v>6</v>
      </c>
      <c r="F167" s="475"/>
      <c r="G167" s="506">
        <f t="shared" si="21"/>
        <v>0</v>
      </c>
    </row>
    <row r="168" spans="1:7" ht="14.45" customHeight="1" thickBot="1" x14ac:dyDescent="0.3">
      <c r="A168" s="481"/>
      <c r="B168" s="482"/>
      <c r="C168" s="483" t="s">
        <v>428</v>
      </c>
      <c r="D168" s="482"/>
      <c r="E168" s="484"/>
      <c r="F168" s="504"/>
      <c r="G168" s="505"/>
    </row>
    <row r="169" spans="1:7" ht="14.45" customHeight="1" x14ac:dyDescent="0.25">
      <c r="A169" s="507">
        <v>1</v>
      </c>
      <c r="B169" s="584" t="s">
        <v>129</v>
      </c>
      <c r="C169" s="189" t="s">
        <v>171</v>
      </c>
      <c r="D169" s="135" t="s">
        <v>126</v>
      </c>
      <c r="E169" s="172">
        <v>6</v>
      </c>
      <c r="F169" s="494"/>
      <c r="G169" s="508">
        <f>E169*F169</f>
        <v>0</v>
      </c>
    </row>
    <row r="170" spans="1:7" ht="14.45" customHeight="1" x14ac:dyDescent="0.25">
      <c r="A170" s="507">
        <v>2</v>
      </c>
      <c r="B170" s="580"/>
      <c r="C170" s="189" t="s">
        <v>136</v>
      </c>
      <c r="D170" s="135" t="s">
        <v>126</v>
      </c>
      <c r="E170" s="172">
        <v>12</v>
      </c>
      <c r="F170" s="496"/>
      <c r="G170" s="508">
        <f t="shared" ref="G170:G177" si="22">E170*F170</f>
        <v>0</v>
      </c>
    </row>
    <row r="171" spans="1:7" ht="14.45" customHeight="1" x14ac:dyDescent="0.25">
      <c r="A171" s="507">
        <v>3</v>
      </c>
      <c r="B171" s="580"/>
      <c r="C171" s="189" t="s">
        <v>177</v>
      </c>
      <c r="D171" s="135" t="s">
        <v>126</v>
      </c>
      <c r="E171" s="172">
        <v>18</v>
      </c>
      <c r="F171" s="496"/>
      <c r="G171" s="508">
        <f t="shared" si="22"/>
        <v>0</v>
      </c>
    </row>
    <row r="172" spans="1:7" ht="14.45" customHeight="1" x14ac:dyDescent="0.25">
      <c r="A172" s="507">
        <v>4</v>
      </c>
      <c r="B172" s="580"/>
      <c r="C172" s="189" t="s">
        <v>178</v>
      </c>
      <c r="D172" s="135" t="s">
        <v>126</v>
      </c>
      <c r="E172" s="172">
        <v>6</v>
      </c>
      <c r="F172" s="471"/>
      <c r="G172" s="508">
        <f t="shared" si="22"/>
        <v>0</v>
      </c>
    </row>
    <row r="173" spans="1:7" ht="14.45" customHeight="1" x14ac:dyDescent="0.25">
      <c r="A173" s="507">
        <v>5</v>
      </c>
      <c r="B173" s="580"/>
      <c r="C173" s="189" t="s">
        <v>170</v>
      </c>
      <c r="D173" s="135" t="s">
        <v>126</v>
      </c>
      <c r="E173" s="172">
        <v>3</v>
      </c>
      <c r="F173" s="496"/>
      <c r="G173" s="508">
        <f t="shared" si="22"/>
        <v>0</v>
      </c>
    </row>
    <row r="174" spans="1:7" ht="14.45" customHeight="1" x14ac:dyDescent="0.25">
      <c r="A174" s="507">
        <v>6</v>
      </c>
      <c r="B174" s="580"/>
      <c r="C174" s="189" t="s">
        <v>140</v>
      </c>
      <c r="D174" s="135" t="s">
        <v>126</v>
      </c>
      <c r="E174" s="172">
        <v>3</v>
      </c>
      <c r="F174" s="496"/>
      <c r="G174" s="508">
        <f t="shared" si="22"/>
        <v>0</v>
      </c>
    </row>
    <row r="175" spans="1:7" ht="14.45" customHeight="1" x14ac:dyDescent="0.25">
      <c r="A175" s="507">
        <v>7</v>
      </c>
      <c r="B175" s="580"/>
      <c r="C175" s="189" t="s">
        <v>195</v>
      </c>
      <c r="D175" s="135" t="s">
        <v>126</v>
      </c>
      <c r="E175" s="172">
        <v>3</v>
      </c>
      <c r="F175" s="496"/>
      <c r="G175" s="508">
        <f t="shared" si="22"/>
        <v>0</v>
      </c>
    </row>
    <row r="176" spans="1:7" ht="14.45" customHeight="1" x14ac:dyDescent="0.25">
      <c r="A176" s="507">
        <v>8</v>
      </c>
      <c r="B176" s="580"/>
      <c r="C176" s="137" t="s">
        <v>196</v>
      </c>
      <c r="D176" s="135" t="s">
        <v>126</v>
      </c>
      <c r="E176" s="136">
        <v>3</v>
      </c>
      <c r="F176" s="496"/>
      <c r="G176" s="508">
        <f t="shared" si="22"/>
        <v>0</v>
      </c>
    </row>
    <row r="177" spans="1:7" ht="15" customHeight="1" thickBot="1" x14ac:dyDescent="0.3">
      <c r="A177" s="507">
        <v>9</v>
      </c>
      <c r="B177" s="586"/>
      <c r="C177" s="137" t="s">
        <v>197</v>
      </c>
      <c r="D177" s="135" t="s">
        <v>126</v>
      </c>
      <c r="E177" s="136">
        <v>6</v>
      </c>
      <c r="F177" s="499"/>
      <c r="G177" s="508">
        <f t="shared" si="22"/>
        <v>0</v>
      </c>
    </row>
    <row r="178" spans="1:7" ht="14.25" thickBot="1" x14ac:dyDescent="0.3">
      <c r="A178" s="481"/>
      <c r="B178" s="509"/>
      <c r="C178" s="483" t="s">
        <v>429</v>
      </c>
      <c r="D178" s="482"/>
      <c r="E178" s="484"/>
      <c r="F178" s="504"/>
      <c r="G178" s="505"/>
    </row>
    <row r="179" spans="1:7" ht="13.5" x14ac:dyDescent="0.25">
      <c r="A179" s="487">
        <v>1</v>
      </c>
      <c r="B179" s="584" t="s">
        <v>129</v>
      </c>
      <c r="C179" s="130" t="s">
        <v>177</v>
      </c>
      <c r="D179" s="135" t="s">
        <v>126</v>
      </c>
      <c r="E179" s="136">
        <v>6</v>
      </c>
      <c r="F179" s="498"/>
      <c r="G179" s="506">
        <f t="shared" ref="G179:G180" si="23">E179*F179</f>
        <v>0</v>
      </c>
    </row>
    <row r="180" spans="1:7" ht="15" customHeight="1" thickBot="1" x14ac:dyDescent="0.3">
      <c r="A180" s="487">
        <v>2</v>
      </c>
      <c r="B180" s="580"/>
      <c r="C180" s="130" t="s">
        <v>178</v>
      </c>
      <c r="D180" s="135" t="s">
        <v>126</v>
      </c>
      <c r="E180" s="136">
        <v>6</v>
      </c>
      <c r="F180" s="471"/>
      <c r="G180" s="506">
        <f t="shared" si="23"/>
        <v>0</v>
      </c>
    </row>
    <row r="181" spans="1:7" ht="14.25" thickBot="1" x14ac:dyDescent="0.3">
      <c r="A181" s="481"/>
      <c r="B181" s="482"/>
      <c r="C181" s="483" t="s">
        <v>430</v>
      </c>
      <c r="D181" s="482"/>
      <c r="E181" s="484"/>
      <c r="F181" s="504"/>
      <c r="G181" s="505"/>
    </row>
    <row r="182" spans="1:7" ht="13.5" x14ac:dyDescent="0.25">
      <c r="A182" s="487">
        <v>1</v>
      </c>
      <c r="B182" s="587" t="s">
        <v>129</v>
      </c>
      <c r="C182" s="137" t="s">
        <v>136</v>
      </c>
      <c r="D182" s="135" t="s">
        <v>126</v>
      </c>
      <c r="E182" s="138">
        <v>18</v>
      </c>
      <c r="F182" s="471"/>
      <c r="G182" s="506">
        <f t="shared" ref="G182:G189" si="24">E182*F182</f>
        <v>0</v>
      </c>
    </row>
    <row r="183" spans="1:7" ht="13.5" x14ac:dyDescent="0.25">
      <c r="A183" s="487">
        <v>2</v>
      </c>
      <c r="B183" s="580"/>
      <c r="C183" s="130" t="s">
        <v>130</v>
      </c>
      <c r="D183" s="135" t="s">
        <v>126</v>
      </c>
      <c r="E183" s="138">
        <v>15</v>
      </c>
      <c r="F183" s="471"/>
      <c r="G183" s="506">
        <f t="shared" si="24"/>
        <v>0</v>
      </c>
    </row>
    <row r="184" spans="1:7" ht="13.5" x14ac:dyDescent="0.25">
      <c r="A184" s="487">
        <v>3</v>
      </c>
      <c r="B184" s="580"/>
      <c r="C184" s="130" t="s">
        <v>145</v>
      </c>
      <c r="D184" s="135" t="s">
        <v>126</v>
      </c>
      <c r="E184" s="138">
        <v>5</v>
      </c>
      <c r="F184" s="471"/>
      <c r="G184" s="506">
        <f t="shared" si="24"/>
        <v>0</v>
      </c>
    </row>
    <row r="185" spans="1:7" ht="13.5" x14ac:dyDescent="0.25">
      <c r="A185" s="487">
        <v>4</v>
      </c>
      <c r="B185" s="580"/>
      <c r="C185" s="137" t="s">
        <v>203</v>
      </c>
      <c r="D185" s="135" t="s">
        <v>126</v>
      </c>
      <c r="E185" s="138">
        <v>3</v>
      </c>
      <c r="F185" s="475"/>
      <c r="G185" s="506">
        <f t="shared" si="24"/>
        <v>0</v>
      </c>
    </row>
    <row r="186" spans="1:7" ht="13.5" x14ac:dyDescent="0.25">
      <c r="A186" s="487">
        <v>5</v>
      </c>
      <c r="B186" s="580"/>
      <c r="C186" s="130" t="s">
        <v>204</v>
      </c>
      <c r="D186" s="135" t="s">
        <v>126</v>
      </c>
      <c r="E186" s="138">
        <v>6</v>
      </c>
      <c r="F186" s="475"/>
      <c r="G186" s="506">
        <f t="shared" si="24"/>
        <v>0</v>
      </c>
    </row>
    <row r="187" spans="1:7" ht="13.5" x14ac:dyDescent="0.25">
      <c r="A187" s="487">
        <v>6</v>
      </c>
      <c r="B187" s="580"/>
      <c r="C187" s="130" t="s">
        <v>156</v>
      </c>
      <c r="D187" s="135" t="s">
        <v>126</v>
      </c>
      <c r="E187" s="138">
        <v>6</v>
      </c>
      <c r="F187" s="471"/>
      <c r="G187" s="506">
        <f t="shared" si="24"/>
        <v>0</v>
      </c>
    </row>
    <row r="188" spans="1:7" ht="13.5" x14ac:dyDescent="0.25">
      <c r="A188" s="487">
        <v>7</v>
      </c>
      <c r="B188" s="580"/>
      <c r="C188" s="130" t="s">
        <v>205</v>
      </c>
      <c r="D188" s="135" t="s">
        <v>126</v>
      </c>
      <c r="E188" s="138">
        <v>18</v>
      </c>
      <c r="F188" s="475"/>
      <c r="G188" s="506">
        <f t="shared" si="24"/>
        <v>0</v>
      </c>
    </row>
    <row r="189" spans="1:7" ht="14.25" thickBot="1" x14ac:dyDescent="0.3">
      <c r="A189" s="510">
        <v>8</v>
      </c>
      <c r="B189" s="580"/>
      <c r="C189" s="169" t="s">
        <v>206</v>
      </c>
      <c r="D189" s="141" t="s">
        <v>126</v>
      </c>
      <c r="E189" s="136">
        <v>3</v>
      </c>
      <c r="F189" s="475"/>
      <c r="G189" s="506">
        <f t="shared" si="24"/>
        <v>0</v>
      </c>
    </row>
    <row r="190" spans="1:7" ht="14.25" thickBot="1" x14ac:dyDescent="0.3">
      <c r="A190" s="481"/>
      <c r="B190" s="482"/>
      <c r="C190" s="483" t="s">
        <v>431</v>
      </c>
      <c r="D190" s="482"/>
      <c r="E190" s="484"/>
      <c r="F190" s="504"/>
      <c r="G190" s="505"/>
    </row>
    <row r="191" spans="1:7" ht="13.5" x14ac:dyDescent="0.25">
      <c r="A191" s="511">
        <v>1</v>
      </c>
      <c r="B191" s="584" t="s">
        <v>129</v>
      </c>
      <c r="C191" s="191" t="s">
        <v>136</v>
      </c>
      <c r="D191" s="183" t="s">
        <v>126</v>
      </c>
      <c r="E191" s="172">
        <v>24</v>
      </c>
      <c r="F191" s="512"/>
      <c r="G191" s="508">
        <f>E191*F191</f>
        <v>0</v>
      </c>
    </row>
    <row r="192" spans="1:7" ht="13.5" x14ac:dyDescent="0.25">
      <c r="A192" s="511">
        <v>2</v>
      </c>
      <c r="B192" s="580"/>
      <c r="C192" s="191" t="s">
        <v>145</v>
      </c>
      <c r="D192" s="183" t="s">
        <v>126</v>
      </c>
      <c r="E192" s="172">
        <v>5</v>
      </c>
      <c r="F192" s="513"/>
      <c r="G192" s="508">
        <f t="shared" ref="G192:G194" si="25">E192*F192</f>
        <v>0</v>
      </c>
    </row>
    <row r="193" spans="1:7" ht="13.5" x14ac:dyDescent="0.25">
      <c r="A193" s="511">
        <v>3</v>
      </c>
      <c r="B193" s="580"/>
      <c r="C193" s="191" t="s">
        <v>130</v>
      </c>
      <c r="D193" s="183" t="s">
        <v>126</v>
      </c>
      <c r="E193" s="172">
        <v>18</v>
      </c>
      <c r="F193" s="513"/>
      <c r="G193" s="508">
        <f t="shared" si="25"/>
        <v>0</v>
      </c>
    </row>
    <row r="194" spans="1:7" ht="14.25" thickBot="1" x14ac:dyDescent="0.3">
      <c r="A194" s="511">
        <v>4</v>
      </c>
      <c r="B194" s="580"/>
      <c r="C194" s="191" t="s">
        <v>156</v>
      </c>
      <c r="D194" s="183" t="s">
        <v>126</v>
      </c>
      <c r="E194" s="172">
        <v>6</v>
      </c>
      <c r="F194" s="471"/>
      <c r="G194" s="508">
        <f t="shared" si="25"/>
        <v>0</v>
      </c>
    </row>
    <row r="195" spans="1:7" ht="14.25" thickBot="1" x14ac:dyDescent="0.3">
      <c r="A195" s="481"/>
      <c r="B195" s="482"/>
      <c r="C195" s="483" t="s">
        <v>432</v>
      </c>
      <c r="D195" s="482"/>
      <c r="E195" s="484"/>
      <c r="F195" s="504"/>
      <c r="G195" s="505"/>
    </row>
    <row r="196" spans="1:7" ht="15" customHeight="1" x14ac:dyDescent="0.25">
      <c r="A196" s="487">
        <v>1</v>
      </c>
      <c r="B196" s="584" t="s">
        <v>129</v>
      </c>
      <c r="C196" s="130" t="s">
        <v>136</v>
      </c>
      <c r="D196" s="135" t="s">
        <v>126</v>
      </c>
      <c r="E196" s="136">
        <v>42</v>
      </c>
      <c r="F196" s="471"/>
      <c r="G196" s="506">
        <f t="shared" ref="G196:G203" si="26">E196*F196</f>
        <v>0</v>
      </c>
    </row>
    <row r="197" spans="1:7" ht="13.5" x14ac:dyDescent="0.25">
      <c r="A197" s="487">
        <v>2</v>
      </c>
      <c r="B197" s="580"/>
      <c r="C197" s="137" t="s">
        <v>130</v>
      </c>
      <c r="D197" s="135" t="s">
        <v>126</v>
      </c>
      <c r="E197" s="138">
        <v>18</v>
      </c>
      <c r="F197" s="471"/>
      <c r="G197" s="506">
        <f t="shared" si="26"/>
        <v>0</v>
      </c>
    </row>
    <row r="198" spans="1:7" ht="13.5" x14ac:dyDescent="0.25">
      <c r="A198" s="487">
        <v>3</v>
      </c>
      <c r="B198" s="580"/>
      <c r="C198" s="130" t="s">
        <v>156</v>
      </c>
      <c r="D198" s="135" t="s">
        <v>126</v>
      </c>
      <c r="E198" s="138">
        <v>6</v>
      </c>
      <c r="F198" s="471"/>
      <c r="G198" s="506">
        <f t="shared" si="26"/>
        <v>0</v>
      </c>
    </row>
    <row r="199" spans="1:7" ht="13.5" x14ac:dyDescent="0.25">
      <c r="A199" s="487">
        <v>4</v>
      </c>
      <c r="B199" s="580"/>
      <c r="C199" s="130" t="s">
        <v>181</v>
      </c>
      <c r="D199" s="135" t="s">
        <v>126</v>
      </c>
      <c r="E199" s="138">
        <v>2</v>
      </c>
      <c r="F199" s="475"/>
      <c r="G199" s="506">
        <f t="shared" si="26"/>
        <v>0</v>
      </c>
    </row>
    <row r="200" spans="1:7" ht="13.5" x14ac:dyDescent="0.25">
      <c r="A200" s="487">
        <v>5</v>
      </c>
      <c r="B200" s="580"/>
      <c r="C200" s="130" t="s">
        <v>141</v>
      </c>
      <c r="D200" s="135" t="s">
        <v>126</v>
      </c>
      <c r="E200" s="138">
        <v>3</v>
      </c>
      <c r="F200" s="475"/>
      <c r="G200" s="506">
        <f t="shared" si="26"/>
        <v>0</v>
      </c>
    </row>
    <row r="201" spans="1:7" ht="13.5" x14ac:dyDescent="0.25">
      <c r="A201" s="487">
        <v>6</v>
      </c>
      <c r="B201" s="580"/>
      <c r="C201" s="137" t="s">
        <v>140</v>
      </c>
      <c r="D201" s="135" t="s">
        <v>126</v>
      </c>
      <c r="E201" s="136">
        <v>3</v>
      </c>
      <c r="F201" s="471"/>
      <c r="G201" s="506">
        <f t="shared" si="26"/>
        <v>0</v>
      </c>
    </row>
    <row r="202" spans="1:7" ht="13.5" x14ac:dyDescent="0.25">
      <c r="A202" s="487">
        <v>7</v>
      </c>
      <c r="B202" s="580"/>
      <c r="C202" s="137" t="s">
        <v>170</v>
      </c>
      <c r="D202" s="135" t="s">
        <v>126</v>
      </c>
      <c r="E202" s="136">
        <v>3</v>
      </c>
      <c r="F202" s="498"/>
      <c r="G202" s="506">
        <f t="shared" si="26"/>
        <v>0</v>
      </c>
    </row>
    <row r="203" spans="1:7" ht="14.25" thickBot="1" x14ac:dyDescent="0.3">
      <c r="A203" s="487">
        <v>8</v>
      </c>
      <c r="B203" s="580"/>
      <c r="C203" s="137" t="s">
        <v>171</v>
      </c>
      <c r="D203" s="135" t="s">
        <v>126</v>
      </c>
      <c r="E203" s="136">
        <v>3</v>
      </c>
      <c r="F203" s="498"/>
      <c r="G203" s="506">
        <f t="shared" si="26"/>
        <v>0</v>
      </c>
    </row>
    <row r="204" spans="1:7" ht="14.25" thickBot="1" x14ac:dyDescent="0.3">
      <c r="A204" s="481"/>
      <c r="B204" s="482"/>
      <c r="C204" s="483" t="s">
        <v>433</v>
      </c>
      <c r="D204" s="482"/>
      <c r="E204" s="484"/>
      <c r="F204" s="504"/>
      <c r="G204" s="505"/>
    </row>
    <row r="205" spans="1:7" ht="15" customHeight="1" x14ac:dyDescent="0.25">
      <c r="A205" s="487">
        <v>1</v>
      </c>
      <c r="B205" s="587" t="s">
        <v>129</v>
      </c>
      <c r="C205" s="137" t="s">
        <v>130</v>
      </c>
      <c r="D205" s="135" t="s">
        <v>126</v>
      </c>
      <c r="E205" s="138">
        <v>3</v>
      </c>
      <c r="F205" s="471"/>
      <c r="G205" s="506">
        <f t="shared" ref="G205:G207" si="27">E205*F205</f>
        <v>0</v>
      </c>
    </row>
    <row r="206" spans="1:7" ht="13.5" x14ac:dyDescent="0.25">
      <c r="A206" s="487">
        <v>2</v>
      </c>
      <c r="B206" s="580"/>
      <c r="C206" s="130" t="s">
        <v>156</v>
      </c>
      <c r="D206" s="135" t="s">
        <v>126</v>
      </c>
      <c r="E206" s="138">
        <v>6</v>
      </c>
      <c r="F206" s="471"/>
      <c r="G206" s="506">
        <f t="shared" si="27"/>
        <v>0</v>
      </c>
    </row>
    <row r="207" spans="1:7" ht="14.25" thickBot="1" x14ac:dyDescent="0.3">
      <c r="A207" s="487">
        <v>3</v>
      </c>
      <c r="B207" s="580"/>
      <c r="C207" s="130" t="s">
        <v>141</v>
      </c>
      <c r="D207" s="135" t="s">
        <v>126</v>
      </c>
      <c r="E207" s="138">
        <v>3</v>
      </c>
      <c r="F207" s="471"/>
      <c r="G207" s="506">
        <f t="shared" si="27"/>
        <v>0</v>
      </c>
    </row>
    <row r="208" spans="1:7" ht="14.25" thickBot="1" x14ac:dyDescent="0.3">
      <c r="A208" s="464"/>
      <c r="B208" s="476"/>
      <c r="C208" s="477" t="s">
        <v>434</v>
      </c>
      <c r="D208" s="476"/>
      <c r="E208" s="478"/>
      <c r="F208" s="479"/>
      <c r="G208" s="480"/>
    </row>
    <row r="209" spans="1:7" ht="13.5" x14ac:dyDescent="0.25">
      <c r="A209" s="473">
        <v>1</v>
      </c>
      <c r="B209" s="579" t="s">
        <v>129</v>
      </c>
      <c r="C209" s="117" t="s">
        <v>177</v>
      </c>
      <c r="D209" s="113" t="s">
        <v>126</v>
      </c>
      <c r="E209" s="111">
        <f>12</f>
        <v>12</v>
      </c>
      <c r="F209" s="471"/>
      <c r="G209" s="472">
        <f t="shared" ref="G209:G211" si="28">E209*F209</f>
        <v>0</v>
      </c>
    </row>
    <row r="210" spans="1:7" ht="13.5" x14ac:dyDescent="0.25">
      <c r="A210" s="473">
        <v>2</v>
      </c>
      <c r="B210" s="579"/>
      <c r="C210" s="105" t="s">
        <v>136</v>
      </c>
      <c r="D210" s="113" t="s">
        <v>126</v>
      </c>
      <c r="E210" s="111">
        <f>18</f>
        <v>18</v>
      </c>
      <c r="F210" s="471"/>
      <c r="G210" s="472">
        <f t="shared" si="28"/>
        <v>0</v>
      </c>
    </row>
    <row r="211" spans="1:7" ht="14.25" thickBot="1" x14ac:dyDescent="0.3">
      <c r="A211" s="514">
        <v>3</v>
      </c>
      <c r="B211" s="579"/>
      <c r="C211" s="193" t="s">
        <v>171</v>
      </c>
      <c r="D211" s="121" t="s">
        <v>126</v>
      </c>
      <c r="E211" s="118">
        <f>6</f>
        <v>6</v>
      </c>
      <c r="F211" s="498"/>
      <c r="G211" s="472">
        <f t="shared" si="28"/>
        <v>0</v>
      </c>
    </row>
    <row r="212" spans="1:7" ht="14.25" thickBot="1" x14ac:dyDescent="0.3">
      <c r="A212" s="464"/>
      <c r="B212" s="476"/>
      <c r="C212" s="477" t="s">
        <v>435</v>
      </c>
      <c r="D212" s="476"/>
      <c r="E212" s="478"/>
      <c r="F212" s="479"/>
      <c r="G212" s="480"/>
    </row>
    <row r="213" spans="1:7" ht="13.5" x14ac:dyDescent="0.25">
      <c r="A213" s="473">
        <v>1</v>
      </c>
      <c r="B213" s="579" t="s">
        <v>129</v>
      </c>
      <c r="C213" s="117" t="s">
        <v>177</v>
      </c>
      <c r="D213" s="113" t="s">
        <v>126</v>
      </c>
      <c r="E213" s="111">
        <f>15</f>
        <v>15</v>
      </c>
      <c r="F213" s="471"/>
      <c r="G213" s="472">
        <f t="shared" ref="G213:G220" si="29">E213*F213</f>
        <v>0</v>
      </c>
    </row>
    <row r="214" spans="1:7" ht="13.5" x14ac:dyDescent="0.25">
      <c r="A214" s="473">
        <v>2</v>
      </c>
      <c r="B214" s="579"/>
      <c r="C214" s="117" t="s">
        <v>213</v>
      </c>
      <c r="D214" s="113" t="s">
        <v>126</v>
      </c>
      <c r="E214" s="111">
        <f>3</f>
        <v>3</v>
      </c>
      <c r="F214" s="471"/>
      <c r="G214" s="472">
        <f t="shared" si="29"/>
        <v>0</v>
      </c>
    </row>
    <row r="215" spans="1:7" ht="13.5" x14ac:dyDescent="0.25">
      <c r="A215" s="473">
        <v>3</v>
      </c>
      <c r="B215" s="579"/>
      <c r="C215" s="105" t="s">
        <v>170</v>
      </c>
      <c r="D215" s="113" t="s">
        <v>126</v>
      </c>
      <c r="E215" s="111">
        <f>3</f>
        <v>3</v>
      </c>
      <c r="F215" s="498"/>
      <c r="G215" s="472">
        <f t="shared" si="29"/>
        <v>0</v>
      </c>
    </row>
    <row r="216" spans="1:7" ht="13.5" x14ac:dyDescent="0.25">
      <c r="A216" s="473">
        <v>4</v>
      </c>
      <c r="B216" s="579"/>
      <c r="C216" s="105" t="s">
        <v>136</v>
      </c>
      <c r="D216" s="113" t="s">
        <v>126</v>
      </c>
      <c r="E216" s="111">
        <f>9</f>
        <v>9</v>
      </c>
      <c r="F216" s="471"/>
      <c r="G216" s="472">
        <f t="shared" si="29"/>
        <v>0</v>
      </c>
    </row>
    <row r="217" spans="1:7" ht="13.5" x14ac:dyDescent="0.25">
      <c r="A217" s="473">
        <v>5</v>
      </c>
      <c r="B217" s="579"/>
      <c r="C217" s="105" t="s">
        <v>171</v>
      </c>
      <c r="D217" s="113" t="s">
        <v>126</v>
      </c>
      <c r="E217" s="118">
        <f>3</f>
        <v>3</v>
      </c>
      <c r="F217" s="498"/>
      <c r="G217" s="472">
        <f t="shared" si="29"/>
        <v>0</v>
      </c>
    </row>
    <row r="218" spans="1:7" ht="13.5" x14ac:dyDescent="0.25">
      <c r="A218" s="473">
        <v>6</v>
      </c>
      <c r="B218" s="579"/>
      <c r="C218" s="117" t="s">
        <v>178</v>
      </c>
      <c r="D218" s="113" t="s">
        <v>126</v>
      </c>
      <c r="E218" s="114">
        <f>6</f>
        <v>6</v>
      </c>
      <c r="F218" s="471"/>
      <c r="G218" s="472">
        <f t="shared" si="29"/>
        <v>0</v>
      </c>
    </row>
    <row r="219" spans="1:7" ht="13.5" x14ac:dyDescent="0.25">
      <c r="A219" s="473">
        <v>7</v>
      </c>
      <c r="B219" s="579"/>
      <c r="C219" s="117" t="s">
        <v>140</v>
      </c>
      <c r="D219" s="113" t="s">
        <v>126</v>
      </c>
      <c r="E219" s="114">
        <f>3</f>
        <v>3</v>
      </c>
      <c r="F219" s="471"/>
      <c r="G219" s="472">
        <f t="shared" si="29"/>
        <v>0</v>
      </c>
    </row>
    <row r="220" spans="1:7" ht="14.25" thickBot="1" x14ac:dyDescent="0.3">
      <c r="A220" s="473">
        <v>8</v>
      </c>
      <c r="B220" s="579"/>
      <c r="C220" s="120" t="s">
        <v>214</v>
      </c>
      <c r="D220" s="121" t="s">
        <v>126</v>
      </c>
      <c r="E220" s="114">
        <f>15</f>
        <v>15</v>
      </c>
      <c r="F220" s="471"/>
      <c r="G220" s="472">
        <f t="shared" si="29"/>
        <v>0</v>
      </c>
    </row>
    <row r="221" spans="1:7" ht="14.25" thickBot="1" x14ac:dyDescent="0.3">
      <c r="A221" s="464"/>
      <c r="B221" s="476"/>
      <c r="C221" s="477" t="s">
        <v>436</v>
      </c>
      <c r="D221" s="476"/>
      <c r="E221" s="478"/>
      <c r="F221" s="479"/>
      <c r="G221" s="480"/>
    </row>
    <row r="222" spans="1:7" ht="13.5" x14ac:dyDescent="0.25">
      <c r="A222" s="473">
        <v>1</v>
      </c>
      <c r="B222" s="579" t="s">
        <v>129</v>
      </c>
      <c r="C222" s="117" t="s">
        <v>177</v>
      </c>
      <c r="D222" s="113" t="s">
        <v>126</v>
      </c>
      <c r="E222" s="111">
        <v>6</v>
      </c>
      <c r="F222" s="471"/>
      <c r="G222" s="472">
        <f t="shared" ref="G222:G223" si="30">E222*F222</f>
        <v>0</v>
      </c>
    </row>
    <row r="223" spans="1:7" ht="14.25" thickBot="1" x14ac:dyDescent="0.3">
      <c r="A223" s="473">
        <v>2</v>
      </c>
      <c r="B223" s="579"/>
      <c r="C223" s="117" t="s">
        <v>178</v>
      </c>
      <c r="D223" s="113" t="s">
        <v>126</v>
      </c>
      <c r="E223" s="114">
        <f>6</f>
        <v>6</v>
      </c>
      <c r="F223" s="471"/>
      <c r="G223" s="472">
        <f t="shared" si="30"/>
        <v>0</v>
      </c>
    </row>
    <row r="224" spans="1:7" ht="14.25" thickBot="1" x14ac:dyDescent="0.3">
      <c r="A224" s="464"/>
      <c r="B224" s="476"/>
      <c r="C224" s="477" t="s">
        <v>437</v>
      </c>
      <c r="D224" s="476"/>
      <c r="E224" s="478"/>
      <c r="F224" s="479"/>
      <c r="G224" s="480"/>
    </row>
    <row r="225" spans="1:7" ht="13.5" x14ac:dyDescent="0.25">
      <c r="A225" s="470">
        <v>1</v>
      </c>
      <c r="B225" s="579" t="s">
        <v>129</v>
      </c>
      <c r="C225" s="117" t="s">
        <v>132</v>
      </c>
      <c r="D225" s="113" t="s">
        <v>126</v>
      </c>
      <c r="E225" s="515">
        <f>6</f>
        <v>6</v>
      </c>
      <c r="F225" s="471"/>
      <c r="G225" s="472">
        <f t="shared" ref="G225:G226" si="31">E225*F225</f>
        <v>0</v>
      </c>
    </row>
    <row r="226" spans="1:7" ht="14.25" thickBot="1" x14ac:dyDescent="0.3">
      <c r="A226" s="474">
        <v>2</v>
      </c>
      <c r="B226" s="579"/>
      <c r="C226" s="193" t="s">
        <v>170</v>
      </c>
      <c r="D226" s="121" t="s">
        <v>126</v>
      </c>
      <c r="E226" s="516">
        <f>24</f>
        <v>24</v>
      </c>
      <c r="F226" s="498"/>
      <c r="G226" s="472">
        <f t="shared" si="31"/>
        <v>0</v>
      </c>
    </row>
    <row r="227" spans="1:7" ht="14.25" thickBot="1" x14ac:dyDescent="0.3">
      <c r="A227" s="481"/>
      <c r="B227" s="482"/>
      <c r="C227" s="483" t="s">
        <v>438</v>
      </c>
      <c r="D227" s="482"/>
      <c r="E227" s="484"/>
      <c r="F227" s="468"/>
      <c r="G227" s="469"/>
    </row>
    <row r="228" spans="1:7" ht="13.5" x14ac:dyDescent="0.25">
      <c r="A228" s="485">
        <v>1</v>
      </c>
      <c r="B228" s="580" t="s">
        <v>129</v>
      </c>
      <c r="C228" s="137" t="s">
        <v>130</v>
      </c>
      <c r="D228" s="135" t="s">
        <v>126</v>
      </c>
      <c r="E228" s="136">
        <v>6</v>
      </c>
      <c r="F228" s="471"/>
      <c r="G228" s="472">
        <f t="shared" ref="G228:G230" si="32">E228*F228</f>
        <v>0</v>
      </c>
    </row>
    <row r="229" spans="1:7" ht="13.5" x14ac:dyDescent="0.25">
      <c r="A229" s="487">
        <v>2</v>
      </c>
      <c r="B229" s="580"/>
      <c r="C229" s="130" t="s">
        <v>136</v>
      </c>
      <c r="D229" s="135" t="s">
        <v>126</v>
      </c>
      <c r="E229" s="138">
        <v>24</v>
      </c>
      <c r="F229" s="471"/>
      <c r="G229" s="472">
        <f t="shared" si="32"/>
        <v>0</v>
      </c>
    </row>
    <row r="230" spans="1:7" ht="14.25" thickBot="1" x14ac:dyDescent="0.3">
      <c r="A230" s="488">
        <v>3</v>
      </c>
      <c r="B230" s="580"/>
      <c r="C230" s="140" t="s">
        <v>145</v>
      </c>
      <c r="D230" s="141" t="s">
        <v>126</v>
      </c>
      <c r="E230" s="136">
        <v>1</v>
      </c>
      <c r="F230" s="517"/>
      <c r="G230" s="472">
        <f t="shared" si="32"/>
        <v>0</v>
      </c>
    </row>
    <row r="231" spans="1:7" ht="14.25" thickBot="1" x14ac:dyDescent="0.3">
      <c r="A231" s="481"/>
      <c r="B231" s="482"/>
      <c r="C231" s="483" t="s">
        <v>439</v>
      </c>
      <c r="D231" s="482"/>
      <c r="E231" s="484"/>
      <c r="F231" s="504"/>
      <c r="G231" s="505"/>
    </row>
    <row r="232" spans="1:7" ht="15" customHeight="1" x14ac:dyDescent="0.25">
      <c r="A232" s="485">
        <v>1</v>
      </c>
      <c r="B232" s="584" t="s">
        <v>129</v>
      </c>
      <c r="C232" s="130" t="s">
        <v>223</v>
      </c>
      <c r="D232" s="135" t="s">
        <v>126</v>
      </c>
      <c r="E232" s="136">
        <v>3</v>
      </c>
      <c r="F232" s="518"/>
      <c r="G232" s="519">
        <f t="shared" ref="G232:G233" si="33">E232*F232</f>
        <v>0</v>
      </c>
    </row>
    <row r="233" spans="1:7" ht="13.5" x14ac:dyDescent="0.25">
      <c r="A233" s="487">
        <v>2</v>
      </c>
      <c r="B233" s="580"/>
      <c r="C233" s="137" t="s">
        <v>224</v>
      </c>
      <c r="D233" s="135" t="s">
        <v>126</v>
      </c>
      <c r="E233" s="138">
        <v>9</v>
      </c>
      <c r="F233" s="475"/>
      <c r="G233" s="506">
        <f t="shared" si="33"/>
        <v>0</v>
      </c>
    </row>
    <row r="234" spans="1:7" ht="14.1" customHeight="1" x14ac:dyDescent="0.25">
      <c r="A234" s="487">
        <v>3</v>
      </c>
      <c r="B234" s="580"/>
      <c r="C234" s="130" t="s">
        <v>225</v>
      </c>
      <c r="D234" s="135" t="s">
        <v>126</v>
      </c>
      <c r="E234" s="138">
        <v>3</v>
      </c>
      <c r="F234" s="475"/>
      <c r="G234" s="506">
        <f>E234*F234</f>
        <v>0</v>
      </c>
    </row>
    <row r="235" spans="1:7" ht="13.5" x14ac:dyDescent="0.25">
      <c r="A235" s="487">
        <v>4</v>
      </c>
      <c r="B235" s="580"/>
      <c r="C235" s="130" t="s">
        <v>226</v>
      </c>
      <c r="D235" s="135" t="s">
        <v>126</v>
      </c>
      <c r="E235" s="138">
        <v>6</v>
      </c>
      <c r="F235" s="475"/>
      <c r="G235" s="506">
        <f>E235*F235</f>
        <v>0</v>
      </c>
    </row>
    <row r="236" spans="1:7" ht="13.5" x14ac:dyDescent="0.25">
      <c r="A236" s="487">
        <v>5</v>
      </c>
      <c r="B236" s="580"/>
      <c r="C236" s="130" t="s">
        <v>227</v>
      </c>
      <c r="D236" s="135" t="s">
        <v>126</v>
      </c>
      <c r="E236" s="138">
        <v>3</v>
      </c>
      <c r="F236" s="475"/>
      <c r="G236" s="506">
        <f t="shared" ref="G236:G238" si="34">E236*F236</f>
        <v>0</v>
      </c>
    </row>
    <row r="237" spans="1:7" ht="13.5" x14ac:dyDescent="0.25">
      <c r="A237" s="487">
        <v>6</v>
      </c>
      <c r="B237" s="580"/>
      <c r="C237" s="130" t="s">
        <v>228</v>
      </c>
      <c r="D237" s="135" t="s">
        <v>126</v>
      </c>
      <c r="E237" s="136">
        <v>3</v>
      </c>
      <c r="F237" s="475"/>
      <c r="G237" s="506">
        <f t="shared" si="34"/>
        <v>0</v>
      </c>
    </row>
    <row r="238" spans="1:7" ht="14.25" thickBot="1" x14ac:dyDescent="0.3">
      <c r="A238" s="520">
        <v>7</v>
      </c>
      <c r="B238" s="580"/>
      <c r="C238" s="137" t="s">
        <v>229</v>
      </c>
      <c r="D238" s="135" t="s">
        <v>126</v>
      </c>
      <c r="E238" s="136">
        <v>3</v>
      </c>
      <c r="F238" s="521"/>
      <c r="G238" s="522">
        <f t="shared" si="34"/>
        <v>0</v>
      </c>
    </row>
    <row r="239" spans="1:7" ht="16.5" customHeight="1" thickBot="1" x14ac:dyDescent="0.25">
      <c r="A239" s="523"/>
      <c r="B239" s="524"/>
      <c r="C239" s="525" t="s">
        <v>283</v>
      </c>
      <c r="D239" s="526"/>
      <c r="E239" s="527"/>
      <c r="F239" s="528"/>
      <c r="G239" s="529">
        <f>SUM(G8:G238)</f>
        <v>0</v>
      </c>
    </row>
    <row r="241" spans="7:7" ht="13.5" x14ac:dyDescent="0.25">
      <c r="G241" s="530"/>
    </row>
  </sheetData>
  <mergeCells count="34">
    <mergeCell ref="B222:B223"/>
    <mergeCell ref="B225:B226"/>
    <mergeCell ref="B228:B230"/>
    <mergeCell ref="B232:B238"/>
    <mergeCell ref="B182:B189"/>
    <mergeCell ref="B191:B194"/>
    <mergeCell ref="B196:B203"/>
    <mergeCell ref="B205:B207"/>
    <mergeCell ref="B209:B211"/>
    <mergeCell ref="B213:B220"/>
    <mergeCell ref="B179:B180"/>
    <mergeCell ref="B98:B103"/>
    <mergeCell ref="B105:B111"/>
    <mergeCell ref="B113:B117"/>
    <mergeCell ref="B119:B122"/>
    <mergeCell ref="B124:B127"/>
    <mergeCell ref="B129:B130"/>
    <mergeCell ref="B132:B139"/>
    <mergeCell ref="B141:B149"/>
    <mergeCell ref="B151:B157"/>
    <mergeCell ref="B159:B167"/>
    <mergeCell ref="B169:B177"/>
    <mergeCell ref="B90:B96"/>
    <mergeCell ref="B9:B20"/>
    <mergeCell ref="B22:B26"/>
    <mergeCell ref="B28:B34"/>
    <mergeCell ref="B36:B42"/>
    <mergeCell ref="B44:B46"/>
    <mergeCell ref="B48:B50"/>
    <mergeCell ref="B52:B54"/>
    <mergeCell ref="B56:B67"/>
    <mergeCell ref="B71:B72"/>
    <mergeCell ref="B74:B80"/>
    <mergeCell ref="B82:B8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A403-211F-4DD0-A683-B8E0059A56AB}">
  <sheetPr>
    <pageSetUpPr fitToPage="1"/>
  </sheetPr>
  <dimension ref="B2:D526"/>
  <sheetViews>
    <sheetView view="pageBreakPreview" topLeftCell="A7" zoomScale="77" zoomScaleNormal="70" zoomScaleSheetLayoutView="77" workbookViewId="0">
      <selection activeCell="D28" sqref="D28"/>
    </sheetView>
  </sheetViews>
  <sheetFormatPr defaultRowHeight="15" x14ac:dyDescent="0.25"/>
  <cols>
    <col min="1" max="1" width="6.7109375" customWidth="1"/>
    <col min="2" max="2" width="10" customWidth="1"/>
    <col min="3" max="3" width="50.7109375" customWidth="1"/>
    <col min="4" max="4" width="19.7109375" customWidth="1"/>
  </cols>
  <sheetData>
    <row r="2" spans="2:4" ht="15.75" x14ac:dyDescent="0.25">
      <c r="B2" s="531" t="s">
        <v>440</v>
      </c>
    </row>
    <row r="3" spans="2:4" ht="15.75" x14ac:dyDescent="0.25">
      <c r="B3" s="531"/>
    </row>
    <row r="4" spans="2:4" ht="15.75" x14ac:dyDescent="0.25">
      <c r="B4" s="532" t="s">
        <v>441</v>
      </c>
    </row>
    <row r="5" spans="2:4" ht="15.75" x14ac:dyDescent="0.25">
      <c r="B5" s="531"/>
    </row>
    <row r="6" spans="2:4" ht="15.75" x14ac:dyDescent="0.25">
      <c r="B6" s="531" t="s">
        <v>442</v>
      </c>
    </row>
    <row r="7" spans="2:4" ht="15.75" x14ac:dyDescent="0.25">
      <c r="B7" s="531"/>
    </row>
    <row r="8" spans="2:4" ht="15.75" x14ac:dyDescent="0.25">
      <c r="B8" s="531" t="s">
        <v>443</v>
      </c>
    </row>
    <row r="9" spans="2:4" ht="24.95" customHeight="1" x14ac:dyDescent="0.25"/>
    <row r="10" spans="2:4" x14ac:dyDescent="0.25">
      <c r="B10" s="588" t="s">
        <v>444</v>
      </c>
      <c r="C10" s="588" t="s">
        <v>445</v>
      </c>
      <c r="D10" s="588" t="s">
        <v>446</v>
      </c>
    </row>
    <row r="11" spans="2:4" x14ac:dyDescent="0.25">
      <c r="B11" s="589"/>
      <c r="C11" s="589"/>
      <c r="D11" s="589"/>
    </row>
    <row r="12" spans="2:4" ht="15.75" x14ac:dyDescent="0.25">
      <c r="B12" s="533"/>
      <c r="C12" s="533"/>
      <c r="D12" s="534"/>
    </row>
    <row r="13" spans="2:4" ht="15.75" x14ac:dyDescent="0.25">
      <c r="B13" s="535">
        <v>1</v>
      </c>
      <c r="C13" s="536" t="s">
        <v>447</v>
      </c>
      <c r="D13" s="537">
        <f>PRELIMINARIES!G128</f>
        <v>0</v>
      </c>
    </row>
    <row r="14" spans="2:4" ht="15.75" x14ac:dyDescent="0.25">
      <c r="B14" s="538"/>
      <c r="C14" s="539"/>
      <c r="D14" s="540"/>
    </row>
    <row r="15" spans="2:4" ht="15.75" x14ac:dyDescent="0.25">
      <c r="B15" s="535">
        <v>2</v>
      </c>
      <c r="C15" s="536" t="s">
        <v>448</v>
      </c>
      <c r="D15" s="537">
        <f>STRINGING!G397</f>
        <v>0</v>
      </c>
    </row>
    <row r="16" spans="2:4" ht="15.75" x14ac:dyDescent="0.25">
      <c r="B16" s="533"/>
      <c r="C16" s="541"/>
      <c r="D16" s="542"/>
    </row>
    <row r="17" spans="2:4" ht="15.75" x14ac:dyDescent="0.25">
      <c r="B17" s="535">
        <v>3</v>
      </c>
      <c r="C17" s="536" t="s">
        <v>449</v>
      </c>
      <c r="D17" s="537">
        <f>CABLING!G88</f>
        <v>0</v>
      </c>
    </row>
    <row r="18" spans="2:4" ht="15.75" x14ac:dyDescent="0.25">
      <c r="B18" s="533"/>
      <c r="C18" s="541"/>
      <c r="D18" s="542"/>
    </row>
    <row r="19" spans="2:4" ht="15.75" x14ac:dyDescent="0.25">
      <c r="B19" s="535">
        <v>4</v>
      </c>
      <c r="C19" s="536" t="s">
        <v>450</v>
      </c>
      <c r="D19" s="537">
        <f>FIBRE!F21</f>
        <v>0</v>
      </c>
    </row>
    <row r="20" spans="2:4" ht="15.75" x14ac:dyDescent="0.25">
      <c r="B20" s="538"/>
      <c r="C20" s="539"/>
      <c r="D20" s="540"/>
    </row>
    <row r="21" spans="2:4" ht="15.75" x14ac:dyDescent="0.25">
      <c r="B21" s="538">
        <v>5</v>
      </c>
      <c r="C21" s="539" t="s">
        <v>451</v>
      </c>
      <c r="D21" s="540">
        <f>'RTV COATING'!G26</f>
        <v>0</v>
      </c>
    </row>
    <row r="22" spans="2:4" ht="15.75" x14ac:dyDescent="0.25">
      <c r="B22" s="538"/>
      <c r="C22" s="539"/>
      <c r="D22" s="540"/>
    </row>
    <row r="23" spans="2:4" ht="15.75" x14ac:dyDescent="0.25">
      <c r="B23" s="538">
        <v>6</v>
      </c>
      <c r="C23" s="539" t="s">
        <v>452</v>
      </c>
      <c r="D23" s="540">
        <f>DISMANTLING!G372</f>
        <v>0</v>
      </c>
    </row>
    <row r="24" spans="2:4" ht="15.75" x14ac:dyDescent="0.25">
      <c r="B24" s="538"/>
      <c r="C24" s="539"/>
      <c r="D24" s="540"/>
    </row>
    <row r="25" spans="2:4" ht="15.75" x14ac:dyDescent="0.25">
      <c r="B25" s="538">
        <v>7</v>
      </c>
      <c r="C25" s="539" t="s">
        <v>453</v>
      </c>
      <c r="D25" s="540">
        <f>'MATERIAL SUPPLY'!G239</f>
        <v>0</v>
      </c>
    </row>
    <row r="26" spans="2:4" ht="15.75" x14ac:dyDescent="0.25">
      <c r="B26" s="538"/>
      <c r="C26" s="539"/>
      <c r="D26" s="540"/>
    </row>
    <row r="27" spans="2:4" ht="20.25" customHeight="1" x14ac:dyDescent="0.25">
      <c r="B27" s="543"/>
      <c r="C27" s="544" t="s">
        <v>454</v>
      </c>
      <c r="D27" s="545">
        <f>SUM(D12:D26)</f>
        <v>0</v>
      </c>
    </row>
    <row r="28" spans="2:4" x14ac:dyDescent="0.25">
      <c r="D28" s="546"/>
    </row>
    <row r="29" spans="2:4" x14ac:dyDescent="0.25">
      <c r="D29" s="546"/>
    </row>
    <row r="30" spans="2:4" x14ac:dyDescent="0.25">
      <c r="D30" s="546"/>
    </row>
    <row r="31" spans="2:4" x14ac:dyDescent="0.25">
      <c r="D31" s="546"/>
    </row>
    <row r="32" spans="2:4" x14ac:dyDescent="0.25">
      <c r="D32" s="546"/>
    </row>
    <row r="33" spans="4:4" x14ac:dyDescent="0.25">
      <c r="D33" s="546"/>
    </row>
    <row r="34" spans="4:4" x14ac:dyDescent="0.25">
      <c r="D34" s="546"/>
    </row>
    <row r="35" spans="4:4" x14ac:dyDescent="0.25">
      <c r="D35" s="546"/>
    </row>
    <row r="36" spans="4:4" x14ac:dyDescent="0.25">
      <c r="D36" s="546"/>
    </row>
    <row r="37" spans="4:4" x14ac:dyDescent="0.25">
      <c r="D37" s="546"/>
    </row>
    <row r="38" spans="4:4" x14ac:dyDescent="0.25">
      <c r="D38" s="546"/>
    </row>
    <row r="39" spans="4:4" x14ac:dyDescent="0.25">
      <c r="D39" s="546"/>
    </row>
    <row r="40" spans="4:4" x14ac:dyDescent="0.25">
      <c r="D40" s="546"/>
    </row>
    <row r="41" spans="4:4" x14ac:dyDescent="0.25">
      <c r="D41" s="546"/>
    </row>
    <row r="42" spans="4:4" x14ac:dyDescent="0.25">
      <c r="D42" s="546"/>
    </row>
    <row r="43" spans="4:4" x14ac:dyDescent="0.25">
      <c r="D43" s="546"/>
    </row>
    <row r="44" spans="4:4" x14ac:dyDescent="0.25">
      <c r="D44" s="546"/>
    </row>
    <row r="45" spans="4:4" x14ac:dyDescent="0.25">
      <c r="D45" s="546"/>
    </row>
    <row r="46" spans="4:4" x14ac:dyDescent="0.25">
      <c r="D46" s="546"/>
    </row>
    <row r="47" spans="4:4" x14ac:dyDescent="0.25">
      <c r="D47" s="546"/>
    </row>
    <row r="48" spans="4:4" x14ac:dyDescent="0.25">
      <c r="D48" s="546"/>
    </row>
    <row r="49" spans="4:4" x14ac:dyDescent="0.25">
      <c r="D49" s="546"/>
    </row>
    <row r="50" spans="4:4" x14ac:dyDescent="0.25">
      <c r="D50" s="546"/>
    </row>
    <row r="51" spans="4:4" x14ac:dyDescent="0.25">
      <c r="D51" s="546"/>
    </row>
    <row r="52" spans="4:4" x14ac:dyDescent="0.25">
      <c r="D52" s="546"/>
    </row>
    <row r="53" spans="4:4" x14ac:dyDescent="0.25">
      <c r="D53" s="546"/>
    </row>
    <row r="54" spans="4:4" x14ac:dyDescent="0.25">
      <c r="D54" s="546"/>
    </row>
    <row r="55" spans="4:4" x14ac:dyDescent="0.25">
      <c r="D55" s="546"/>
    </row>
    <row r="56" spans="4:4" x14ac:dyDescent="0.25">
      <c r="D56" s="546"/>
    </row>
    <row r="57" spans="4:4" x14ac:dyDescent="0.25">
      <c r="D57" s="546"/>
    </row>
    <row r="58" spans="4:4" x14ac:dyDescent="0.25">
      <c r="D58" s="546"/>
    </row>
    <row r="59" spans="4:4" x14ac:dyDescent="0.25">
      <c r="D59" s="546"/>
    </row>
    <row r="60" spans="4:4" x14ac:dyDescent="0.25">
      <c r="D60" s="546"/>
    </row>
    <row r="61" spans="4:4" x14ac:dyDescent="0.25">
      <c r="D61" s="546"/>
    </row>
    <row r="62" spans="4:4" x14ac:dyDescent="0.25">
      <c r="D62" s="546"/>
    </row>
    <row r="63" spans="4:4" x14ac:dyDescent="0.25">
      <c r="D63" s="546"/>
    </row>
    <row r="64" spans="4:4" x14ac:dyDescent="0.25">
      <c r="D64" s="546"/>
    </row>
    <row r="65" spans="4:4" x14ac:dyDescent="0.25">
      <c r="D65" s="546"/>
    </row>
    <row r="66" spans="4:4" x14ac:dyDescent="0.25">
      <c r="D66" s="546"/>
    </row>
    <row r="67" spans="4:4" x14ac:dyDescent="0.25">
      <c r="D67" s="546"/>
    </row>
    <row r="68" spans="4:4" x14ac:dyDescent="0.25">
      <c r="D68" s="546"/>
    </row>
    <row r="69" spans="4:4" x14ac:dyDescent="0.25">
      <c r="D69" s="546"/>
    </row>
    <row r="70" spans="4:4" x14ac:dyDescent="0.25">
      <c r="D70" s="546"/>
    </row>
    <row r="71" spans="4:4" x14ac:dyDescent="0.25">
      <c r="D71" s="546"/>
    </row>
    <row r="72" spans="4:4" x14ac:dyDescent="0.25">
      <c r="D72" s="546"/>
    </row>
    <row r="73" spans="4:4" x14ac:dyDescent="0.25">
      <c r="D73" s="546"/>
    </row>
    <row r="74" spans="4:4" x14ac:dyDescent="0.25">
      <c r="D74" s="546"/>
    </row>
    <row r="75" spans="4:4" x14ac:dyDescent="0.25">
      <c r="D75" s="546"/>
    </row>
    <row r="76" spans="4:4" x14ac:dyDescent="0.25">
      <c r="D76" s="546"/>
    </row>
    <row r="77" spans="4:4" x14ac:dyDescent="0.25">
      <c r="D77" s="546"/>
    </row>
    <row r="78" spans="4:4" x14ac:dyDescent="0.25">
      <c r="D78" s="546"/>
    </row>
    <row r="79" spans="4:4" x14ac:dyDescent="0.25">
      <c r="D79" s="546"/>
    </row>
    <row r="80" spans="4:4" x14ac:dyDescent="0.25">
      <c r="D80" s="546"/>
    </row>
    <row r="81" spans="4:4" x14ac:dyDescent="0.25">
      <c r="D81" s="546"/>
    </row>
    <row r="82" spans="4:4" x14ac:dyDescent="0.25">
      <c r="D82" s="546"/>
    </row>
    <row r="83" spans="4:4" x14ac:dyDescent="0.25">
      <c r="D83" s="546"/>
    </row>
    <row r="84" spans="4:4" x14ac:dyDescent="0.25">
      <c r="D84" s="546"/>
    </row>
    <row r="85" spans="4:4" x14ac:dyDescent="0.25">
      <c r="D85" s="546"/>
    </row>
    <row r="86" spans="4:4" x14ac:dyDescent="0.25">
      <c r="D86" s="546"/>
    </row>
    <row r="87" spans="4:4" x14ac:dyDescent="0.25">
      <c r="D87" s="546"/>
    </row>
    <row r="88" spans="4:4" x14ac:dyDescent="0.25">
      <c r="D88" s="546"/>
    </row>
    <row r="89" spans="4:4" x14ac:dyDescent="0.25">
      <c r="D89" s="546"/>
    </row>
    <row r="90" spans="4:4" x14ac:dyDescent="0.25">
      <c r="D90" s="546"/>
    </row>
    <row r="91" spans="4:4" x14ac:dyDescent="0.25">
      <c r="D91" s="546"/>
    </row>
    <row r="92" spans="4:4" x14ac:dyDescent="0.25">
      <c r="D92" s="546"/>
    </row>
    <row r="93" spans="4:4" x14ac:dyDescent="0.25">
      <c r="D93" s="546"/>
    </row>
    <row r="94" spans="4:4" x14ac:dyDescent="0.25">
      <c r="D94" s="546"/>
    </row>
    <row r="95" spans="4:4" x14ac:dyDescent="0.25">
      <c r="D95" s="546"/>
    </row>
    <row r="96" spans="4:4" x14ac:dyDescent="0.25">
      <c r="D96" s="546"/>
    </row>
    <row r="97" spans="4:4" x14ac:dyDescent="0.25">
      <c r="D97" s="546"/>
    </row>
    <row r="98" spans="4:4" x14ac:dyDescent="0.25">
      <c r="D98" s="546"/>
    </row>
    <row r="99" spans="4:4" x14ac:dyDescent="0.25">
      <c r="D99" s="546"/>
    </row>
    <row r="100" spans="4:4" x14ac:dyDescent="0.25">
      <c r="D100" s="546"/>
    </row>
    <row r="101" spans="4:4" x14ac:dyDescent="0.25">
      <c r="D101" s="546"/>
    </row>
    <row r="102" spans="4:4" x14ac:dyDescent="0.25">
      <c r="D102" s="546"/>
    </row>
    <row r="103" spans="4:4" x14ac:dyDescent="0.25">
      <c r="D103" s="546"/>
    </row>
    <row r="104" spans="4:4" x14ac:dyDescent="0.25">
      <c r="D104" s="546"/>
    </row>
    <row r="105" spans="4:4" x14ac:dyDescent="0.25">
      <c r="D105" s="546"/>
    </row>
    <row r="106" spans="4:4" x14ac:dyDescent="0.25">
      <c r="D106" s="546"/>
    </row>
    <row r="107" spans="4:4" x14ac:dyDescent="0.25">
      <c r="D107" s="546"/>
    </row>
    <row r="108" spans="4:4" x14ac:dyDescent="0.25">
      <c r="D108" s="546"/>
    </row>
    <row r="109" spans="4:4" x14ac:dyDescent="0.25">
      <c r="D109" s="546"/>
    </row>
    <row r="110" spans="4:4" x14ac:dyDescent="0.25">
      <c r="D110" s="546"/>
    </row>
    <row r="111" spans="4:4" x14ac:dyDescent="0.25">
      <c r="D111" s="546"/>
    </row>
    <row r="112" spans="4:4" x14ac:dyDescent="0.25">
      <c r="D112" s="546"/>
    </row>
    <row r="113" spans="4:4" x14ac:dyDescent="0.25">
      <c r="D113" s="546"/>
    </row>
    <row r="114" spans="4:4" x14ac:dyDescent="0.25">
      <c r="D114" s="546"/>
    </row>
    <row r="115" spans="4:4" x14ac:dyDescent="0.25">
      <c r="D115" s="546"/>
    </row>
    <row r="116" spans="4:4" x14ac:dyDescent="0.25">
      <c r="D116" s="546"/>
    </row>
    <row r="117" spans="4:4" x14ac:dyDescent="0.25">
      <c r="D117" s="546"/>
    </row>
    <row r="118" spans="4:4" x14ac:dyDescent="0.25">
      <c r="D118" s="546"/>
    </row>
    <row r="119" spans="4:4" x14ac:dyDescent="0.25">
      <c r="D119" s="546"/>
    </row>
    <row r="120" spans="4:4" x14ac:dyDescent="0.25">
      <c r="D120" s="546"/>
    </row>
    <row r="121" spans="4:4" x14ac:dyDescent="0.25">
      <c r="D121" s="546"/>
    </row>
    <row r="122" spans="4:4" x14ac:dyDescent="0.25">
      <c r="D122" s="546"/>
    </row>
    <row r="123" spans="4:4" x14ac:dyDescent="0.25">
      <c r="D123" s="546"/>
    </row>
    <row r="124" spans="4:4" x14ac:dyDescent="0.25">
      <c r="D124" s="546"/>
    </row>
    <row r="125" spans="4:4" x14ac:dyDescent="0.25">
      <c r="D125" s="546"/>
    </row>
    <row r="126" spans="4:4" x14ac:dyDescent="0.25">
      <c r="D126" s="546"/>
    </row>
    <row r="127" spans="4:4" x14ac:dyDescent="0.25">
      <c r="D127" s="546"/>
    </row>
    <row r="128" spans="4:4" x14ac:dyDescent="0.25">
      <c r="D128" s="546"/>
    </row>
    <row r="129" spans="4:4" x14ac:dyDescent="0.25">
      <c r="D129" s="546"/>
    </row>
    <row r="130" spans="4:4" x14ac:dyDescent="0.25">
      <c r="D130" s="546"/>
    </row>
    <row r="131" spans="4:4" x14ac:dyDescent="0.25">
      <c r="D131" s="546"/>
    </row>
    <row r="132" spans="4:4" x14ac:dyDescent="0.25">
      <c r="D132" s="546"/>
    </row>
    <row r="133" spans="4:4" x14ac:dyDescent="0.25">
      <c r="D133" s="546"/>
    </row>
    <row r="134" spans="4:4" x14ac:dyDescent="0.25">
      <c r="D134" s="546"/>
    </row>
    <row r="135" spans="4:4" x14ac:dyDescent="0.25">
      <c r="D135" s="546"/>
    </row>
    <row r="136" spans="4:4" x14ac:dyDescent="0.25">
      <c r="D136" s="546"/>
    </row>
    <row r="137" spans="4:4" x14ac:dyDescent="0.25">
      <c r="D137" s="546"/>
    </row>
    <row r="138" spans="4:4" x14ac:dyDescent="0.25">
      <c r="D138" s="546"/>
    </row>
    <row r="139" spans="4:4" x14ac:dyDescent="0.25">
      <c r="D139" s="546"/>
    </row>
    <row r="140" spans="4:4" x14ac:dyDescent="0.25">
      <c r="D140" s="546"/>
    </row>
    <row r="141" spans="4:4" x14ac:dyDescent="0.25">
      <c r="D141" s="546"/>
    </row>
    <row r="142" spans="4:4" x14ac:dyDescent="0.25">
      <c r="D142" s="546"/>
    </row>
    <row r="143" spans="4:4" x14ac:dyDescent="0.25">
      <c r="D143" s="546"/>
    </row>
    <row r="144" spans="4:4" x14ac:dyDescent="0.25">
      <c r="D144" s="546"/>
    </row>
    <row r="145" spans="4:4" x14ac:dyDescent="0.25">
      <c r="D145" s="546"/>
    </row>
    <row r="146" spans="4:4" x14ac:dyDescent="0.25">
      <c r="D146" s="546"/>
    </row>
    <row r="147" spans="4:4" x14ac:dyDescent="0.25">
      <c r="D147" s="546"/>
    </row>
    <row r="148" spans="4:4" x14ac:dyDescent="0.25">
      <c r="D148" s="546"/>
    </row>
    <row r="149" spans="4:4" x14ac:dyDescent="0.25">
      <c r="D149" s="546"/>
    </row>
    <row r="150" spans="4:4" x14ac:dyDescent="0.25">
      <c r="D150" s="546"/>
    </row>
    <row r="151" spans="4:4" x14ac:dyDescent="0.25">
      <c r="D151" s="546"/>
    </row>
    <row r="152" spans="4:4" x14ac:dyDescent="0.25">
      <c r="D152" s="546"/>
    </row>
    <row r="153" spans="4:4" x14ac:dyDescent="0.25">
      <c r="D153" s="546"/>
    </row>
    <row r="154" spans="4:4" x14ac:dyDescent="0.25">
      <c r="D154" s="546"/>
    </row>
    <row r="155" spans="4:4" x14ac:dyDescent="0.25">
      <c r="D155" s="546"/>
    </row>
    <row r="156" spans="4:4" x14ac:dyDescent="0.25">
      <c r="D156" s="546"/>
    </row>
    <row r="157" spans="4:4" x14ac:dyDescent="0.25">
      <c r="D157" s="546"/>
    </row>
    <row r="158" spans="4:4" x14ac:dyDescent="0.25">
      <c r="D158" s="546"/>
    </row>
    <row r="159" spans="4:4" x14ac:dyDescent="0.25">
      <c r="D159" s="546"/>
    </row>
    <row r="160" spans="4:4" x14ac:dyDescent="0.25">
      <c r="D160" s="546"/>
    </row>
    <row r="161" spans="4:4" x14ac:dyDescent="0.25">
      <c r="D161" s="546"/>
    </row>
    <row r="162" spans="4:4" x14ac:dyDescent="0.25">
      <c r="D162" s="546"/>
    </row>
    <row r="163" spans="4:4" x14ac:dyDescent="0.25">
      <c r="D163" s="546"/>
    </row>
    <row r="164" spans="4:4" x14ac:dyDescent="0.25">
      <c r="D164" s="546"/>
    </row>
    <row r="165" spans="4:4" x14ac:dyDescent="0.25">
      <c r="D165" s="546"/>
    </row>
    <row r="166" spans="4:4" x14ac:dyDescent="0.25">
      <c r="D166" s="546"/>
    </row>
    <row r="167" spans="4:4" x14ac:dyDescent="0.25">
      <c r="D167" s="546"/>
    </row>
    <row r="168" spans="4:4" x14ac:dyDescent="0.25">
      <c r="D168" s="546"/>
    </row>
    <row r="169" spans="4:4" x14ac:dyDescent="0.25">
      <c r="D169" s="546"/>
    </row>
    <row r="170" spans="4:4" x14ac:dyDescent="0.25">
      <c r="D170" s="546"/>
    </row>
    <row r="171" spans="4:4" x14ac:dyDescent="0.25">
      <c r="D171" s="546"/>
    </row>
    <row r="172" spans="4:4" x14ac:dyDescent="0.25">
      <c r="D172" s="546"/>
    </row>
    <row r="173" spans="4:4" x14ac:dyDescent="0.25">
      <c r="D173" s="546"/>
    </row>
    <row r="174" spans="4:4" x14ac:dyDescent="0.25">
      <c r="D174" s="546"/>
    </row>
    <row r="175" spans="4:4" x14ac:dyDescent="0.25">
      <c r="D175" s="546"/>
    </row>
    <row r="176" spans="4:4" x14ac:dyDescent="0.25">
      <c r="D176" s="546"/>
    </row>
    <row r="177" spans="4:4" x14ac:dyDescent="0.25">
      <c r="D177" s="546"/>
    </row>
    <row r="178" spans="4:4" x14ac:dyDescent="0.25">
      <c r="D178" s="546"/>
    </row>
    <row r="179" spans="4:4" x14ac:dyDescent="0.25">
      <c r="D179" s="546"/>
    </row>
    <row r="180" spans="4:4" x14ac:dyDescent="0.25">
      <c r="D180" s="546"/>
    </row>
    <row r="181" spans="4:4" x14ac:dyDescent="0.25">
      <c r="D181" s="546"/>
    </row>
    <row r="182" spans="4:4" x14ac:dyDescent="0.25">
      <c r="D182" s="546"/>
    </row>
    <row r="183" spans="4:4" x14ac:dyDescent="0.25">
      <c r="D183" s="546"/>
    </row>
    <row r="184" spans="4:4" x14ac:dyDescent="0.25">
      <c r="D184" s="546"/>
    </row>
    <row r="185" spans="4:4" x14ac:dyDescent="0.25">
      <c r="D185" s="546"/>
    </row>
    <row r="186" spans="4:4" x14ac:dyDescent="0.25">
      <c r="D186" s="546"/>
    </row>
    <row r="187" spans="4:4" x14ac:dyDescent="0.25">
      <c r="D187" s="546"/>
    </row>
    <row r="188" spans="4:4" x14ac:dyDescent="0.25">
      <c r="D188" s="546"/>
    </row>
    <row r="189" spans="4:4" x14ac:dyDescent="0.25">
      <c r="D189" s="546"/>
    </row>
    <row r="190" spans="4:4" x14ac:dyDescent="0.25">
      <c r="D190" s="546"/>
    </row>
    <row r="191" spans="4:4" x14ac:dyDescent="0.25">
      <c r="D191" s="546"/>
    </row>
    <row r="192" spans="4:4" x14ac:dyDescent="0.25">
      <c r="D192" s="546"/>
    </row>
    <row r="193" spans="4:4" x14ac:dyDescent="0.25">
      <c r="D193" s="546"/>
    </row>
    <row r="194" spans="4:4" x14ac:dyDescent="0.25">
      <c r="D194" s="546"/>
    </row>
    <row r="195" spans="4:4" x14ac:dyDescent="0.25">
      <c r="D195" s="546"/>
    </row>
    <row r="196" spans="4:4" x14ac:dyDescent="0.25">
      <c r="D196" s="546"/>
    </row>
    <row r="197" spans="4:4" x14ac:dyDescent="0.25">
      <c r="D197" s="546"/>
    </row>
    <row r="198" spans="4:4" x14ac:dyDescent="0.25">
      <c r="D198" s="546"/>
    </row>
    <row r="199" spans="4:4" x14ac:dyDescent="0.25">
      <c r="D199" s="546"/>
    </row>
    <row r="200" spans="4:4" x14ac:dyDescent="0.25">
      <c r="D200" s="546"/>
    </row>
    <row r="201" spans="4:4" x14ac:dyDescent="0.25">
      <c r="D201" s="546"/>
    </row>
    <row r="202" spans="4:4" x14ac:dyDescent="0.25">
      <c r="D202" s="546"/>
    </row>
    <row r="203" spans="4:4" x14ac:dyDescent="0.25">
      <c r="D203" s="546"/>
    </row>
    <row r="204" spans="4:4" x14ac:dyDescent="0.25">
      <c r="D204" s="546"/>
    </row>
    <row r="205" spans="4:4" x14ac:dyDescent="0.25">
      <c r="D205" s="546"/>
    </row>
    <row r="206" spans="4:4" x14ac:dyDescent="0.25">
      <c r="D206" s="546"/>
    </row>
    <row r="207" spans="4:4" x14ac:dyDescent="0.25">
      <c r="D207" s="546"/>
    </row>
    <row r="208" spans="4:4" x14ac:dyDescent="0.25">
      <c r="D208" s="546"/>
    </row>
    <row r="209" spans="4:4" x14ac:dyDescent="0.25">
      <c r="D209" s="546"/>
    </row>
    <row r="210" spans="4:4" x14ac:dyDescent="0.25">
      <c r="D210" s="546"/>
    </row>
    <row r="211" spans="4:4" x14ac:dyDescent="0.25">
      <c r="D211" s="546"/>
    </row>
    <row r="212" spans="4:4" x14ac:dyDescent="0.25">
      <c r="D212" s="546"/>
    </row>
    <row r="213" spans="4:4" x14ac:dyDescent="0.25">
      <c r="D213" s="546"/>
    </row>
    <row r="214" spans="4:4" x14ac:dyDescent="0.25">
      <c r="D214" s="546"/>
    </row>
    <row r="215" spans="4:4" x14ac:dyDescent="0.25">
      <c r="D215" s="546"/>
    </row>
    <row r="216" spans="4:4" x14ac:dyDescent="0.25">
      <c r="D216" s="546"/>
    </row>
    <row r="217" spans="4:4" x14ac:dyDescent="0.25">
      <c r="D217" s="546"/>
    </row>
    <row r="218" spans="4:4" x14ac:dyDescent="0.25">
      <c r="D218" s="546"/>
    </row>
    <row r="219" spans="4:4" x14ac:dyDescent="0.25">
      <c r="D219" s="546"/>
    </row>
    <row r="220" spans="4:4" x14ac:dyDescent="0.25">
      <c r="D220" s="546"/>
    </row>
    <row r="221" spans="4:4" x14ac:dyDescent="0.25">
      <c r="D221" s="546"/>
    </row>
    <row r="222" spans="4:4" x14ac:dyDescent="0.25">
      <c r="D222" s="546"/>
    </row>
    <row r="223" spans="4:4" x14ac:dyDescent="0.25">
      <c r="D223" s="546"/>
    </row>
    <row r="224" spans="4:4" x14ac:dyDescent="0.25">
      <c r="D224" s="546"/>
    </row>
    <row r="225" spans="4:4" x14ac:dyDescent="0.25">
      <c r="D225" s="546"/>
    </row>
    <row r="226" spans="4:4" x14ac:dyDescent="0.25">
      <c r="D226" s="546"/>
    </row>
    <row r="227" spans="4:4" x14ac:dyDescent="0.25">
      <c r="D227" s="546"/>
    </row>
    <row r="228" spans="4:4" x14ac:dyDescent="0.25">
      <c r="D228" s="546"/>
    </row>
    <row r="229" spans="4:4" x14ac:dyDescent="0.25">
      <c r="D229" s="546"/>
    </row>
    <row r="230" spans="4:4" x14ac:dyDescent="0.25">
      <c r="D230" s="546"/>
    </row>
    <row r="231" spans="4:4" x14ac:dyDescent="0.25">
      <c r="D231" s="546"/>
    </row>
    <row r="232" spans="4:4" x14ac:dyDescent="0.25">
      <c r="D232" s="546"/>
    </row>
    <row r="233" spans="4:4" x14ac:dyDescent="0.25">
      <c r="D233" s="546"/>
    </row>
    <row r="234" spans="4:4" x14ac:dyDescent="0.25">
      <c r="D234" s="546"/>
    </row>
    <row r="235" spans="4:4" x14ac:dyDescent="0.25">
      <c r="D235" s="546"/>
    </row>
    <row r="236" spans="4:4" x14ac:dyDescent="0.25">
      <c r="D236" s="546"/>
    </row>
    <row r="237" spans="4:4" x14ac:dyDescent="0.25">
      <c r="D237" s="546"/>
    </row>
    <row r="238" spans="4:4" x14ac:dyDescent="0.25">
      <c r="D238" s="546"/>
    </row>
    <row r="239" spans="4:4" x14ac:dyDescent="0.25">
      <c r="D239" s="546"/>
    </row>
    <row r="240" spans="4:4" x14ac:dyDescent="0.25">
      <c r="D240" s="546"/>
    </row>
    <row r="241" spans="4:4" x14ac:dyDescent="0.25">
      <c r="D241" s="546"/>
    </row>
    <row r="242" spans="4:4" x14ac:dyDescent="0.25">
      <c r="D242" s="546"/>
    </row>
    <row r="243" spans="4:4" x14ac:dyDescent="0.25">
      <c r="D243" s="546"/>
    </row>
    <row r="244" spans="4:4" x14ac:dyDescent="0.25">
      <c r="D244" s="546"/>
    </row>
    <row r="245" spans="4:4" x14ac:dyDescent="0.25">
      <c r="D245" s="546"/>
    </row>
    <row r="246" spans="4:4" x14ac:dyDescent="0.25">
      <c r="D246" s="546"/>
    </row>
    <row r="247" spans="4:4" x14ac:dyDescent="0.25">
      <c r="D247" s="546"/>
    </row>
    <row r="248" spans="4:4" x14ac:dyDescent="0.25">
      <c r="D248" s="546"/>
    </row>
    <row r="249" spans="4:4" x14ac:dyDescent="0.25">
      <c r="D249" s="546"/>
    </row>
    <row r="250" spans="4:4" x14ac:dyDescent="0.25">
      <c r="D250" s="546"/>
    </row>
    <row r="251" spans="4:4" x14ac:dyDescent="0.25">
      <c r="D251" s="546"/>
    </row>
    <row r="252" spans="4:4" x14ac:dyDescent="0.25">
      <c r="D252" s="546"/>
    </row>
    <row r="253" spans="4:4" x14ac:dyDescent="0.25">
      <c r="D253" s="546"/>
    </row>
    <row r="254" spans="4:4" x14ac:dyDescent="0.25">
      <c r="D254" s="546"/>
    </row>
    <row r="255" spans="4:4" x14ac:dyDescent="0.25">
      <c r="D255" s="546"/>
    </row>
    <row r="256" spans="4:4" x14ac:dyDescent="0.25">
      <c r="D256" s="546"/>
    </row>
    <row r="257" spans="4:4" x14ac:dyDescent="0.25">
      <c r="D257" s="546"/>
    </row>
    <row r="258" spans="4:4" x14ac:dyDescent="0.25">
      <c r="D258" s="546"/>
    </row>
    <row r="259" spans="4:4" x14ac:dyDescent="0.25">
      <c r="D259" s="546"/>
    </row>
    <row r="260" spans="4:4" x14ac:dyDescent="0.25">
      <c r="D260" s="546"/>
    </row>
    <row r="261" spans="4:4" x14ac:dyDescent="0.25">
      <c r="D261" s="546"/>
    </row>
    <row r="262" spans="4:4" x14ac:dyDescent="0.25">
      <c r="D262" s="546"/>
    </row>
    <row r="263" spans="4:4" x14ac:dyDescent="0.25">
      <c r="D263" s="546"/>
    </row>
    <row r="264" spans="4:4" x14ac:dyDescent="0.25">
      <c r="D264" s="546"/>
    </row>
    <row r="265" spans="4:4" x14ac:dyDescent="0.25">
      <c r="D265" s="546"/>
    </row>
    <row r="266" spans="4:4" x14ac:dyDescent="0.25">
      <c r="D266" s="546"/>
    </row>
    <row r="267" spans="4:4" x14ac:dyDescent="0.25">
      <c r="D267" s="546"/>
    </row>
    <row r="268" spans="4:4" x14ac:dyDescent="0.25">
      <c r="D268" s="546"/>
    </row>
    <row r="269" spans="4:4" x14ac:dyDescent="0.25">
      <c r="D269" s="546"/>
    </row>
    <row r="270" spans="4:4" x14ac:dyDescent="0.25">
      <c r="D270" s="546"/>
    </row>
    <row r="271" spans="4:4" x14ac:dyDescent="0.25">
      <c r="D271" s="546"/>
    </row>
    <row r="272" spans="4:4" x14ac:dyDescent="0.25">
      <c r="D272" s="546"/>
    </row>
    <row r="273" spans="4:4" x14ac:dyDescent="0.25">
      <c r="D273" s="546"/>
    </row>
    <row r="274" spans="4:4" x14ac:dyDescent="0.25">
      <c r="D274" s="546"/>
    </row>
    <row r="275" spans="4:4" x14ac:dyDescent="0.25">
      <c r="D275" s="546"/>
    </row>
    <row r="276" spans="4:4" x14ac:dyDescent="0.25">
      <c r="D276" s="546"/>
    </row>
    <row r="277" spans="4:4" x14ac:dyDescent="0.25">
      <c r="D277" s="546"/>
    </row>
    <row r="278" spans="4:4" x14ac:dyDescent="0.25">
      <c r="D278" s="546"/>
    </row>
    <row r="279" spans="4:4" x14ac:dyDescent="0.25">
      <c r="D279" s="546"/>
    </row>
    <row r="280" spans="4:4" x14ac:dyDescent="0.25">
      <c r="D280" s="546"/>
    </row>
    <row r="281" spans="4:4" x14ac:dyDescent="0.25">
      <c r="D281" s="546"/>
    </row>
    <row r="282" spans="4:4" x14ac:dyDescent="0.25">
      <c r="D282" s="546"/>
    </row>
    <row r="283" spans="4:4" x14ac:dyDescent="0.25">
      <c r="D283" s="546"/>
    </row>
    <row r="284" spans="4:4" x14ac:dyDescent="0.25">
      <c r="D284" s="546"/>
    </row>
    <row r="285" spans="4:4" x14ac:dyDescent="0.25">
      <c r="D285" s="546"/>
    </row>
    <row r="286" spans="4:4" x14ac:dyDescent="0.25">
      <c r="D286" s="546"/>
    </row>
    <row r="287" spans="4:4" x14ac:dyDescent="0.25">
      <c r="D287" s="546"/>
    </row>
    <row r="288" spans="4:4" x14ac:dyDescent="0.25">
      <c r="D288" s="546"/>
    </row>
    <row r="289" spans="4:4" x14ac:dyDescent="0.25">
      <c r="D289" s="546"/>
    </row>
    <row r="290" spans="4:4" x14ac:dyDescent="0.25">
      <c r="D290" s="546"/>
    </row>
    <row r="291" spans="4:4" x14ac:dyDescent="0.25">
      <c r="D291" s="546"/>
    </row>
    <row r="292" spans="4:4" x14ac:dyDescent="0.25">
      <c r="D292" s="546"/>
    </row>
    <row r="293" spans="4:4" x14ac:dyDescent="0.25">
      <c r="D293" s="546"/>
    </row>
    <row r="294" spans="4:4" x14ac:dyDescent="0.25">
      <c r="D294" s="546"/>
    </row>
    <row r="295" spans="4:4" x14ac:dyDescent="0.25">
      <c r="D295" s="546"/>
    </row>
    <row r="296" spans="4:4" x14ac:dyDescent="0.25">
      <c r="D296" s="546"/>
    </row>
    <row r="297" spans="4:4" x14ac:dyDescent="0.25">
      <c r="D297" s="546"/>
    </row>
    <row r="298" spans="4:4" x14ac:dyDescent="0.25">
      <c r="D298" s="546"/>
    </row>
    <row r="299" spans="4:4" x14ac:dyDescent="0.25">
      <c r="D299" s="546"/>
    </row>
    <row r="300" spans="4:4" x14ac:dyDescent="0.25">
      <c r="D300" s="546"/>
    </row>
    <row r="301" spans="4:4" x14ac:dyDescent="0.25">
      <c r="D301" s="546"/>
    </row>
    <row r="302" spans="4:4" x14ac:dyDescent="0.25">
      <c r="D302" s="546"/>
    </row>
    <row r="303" spans="4:4" x14ac:dyDescent="0.25">
      <c r="D303" s="546"/>
    </row>
    <row r="304" spans="4:4" x14ac:dyDescent="0.25">
      <c r="D304" s="546"/>
    </row>
    <row r="305" spans="4:4" x14ac:dyDescent="0.25">
      <c r="D305" s="546"/>
    </row>
    <row r="306" spans="4:4" x14ac:dyDescent="0.25">
      <c r="D306" s="546"/>
    </row>
    <row r="307" spans="4:4" x14ac:dyDescent="0.25">
      <c r="D307" s="546"/>
    </row>
    <row r="308" spans="4:4" x14ac:dyDescent="0.25">
      <c r="D308" s="546"/>
    </row>
    <row r="309" spans="4:4" x14ac:dyDescent="0.25">
      <c r="D309" s="546"/>
    </row>
    <row r="310" spans="4:4" x14ac:dyDescent="0.25">
      <c r="D310" s="546"/>
    </row>
    <row r="311" spans="4:4" x14ac:dyDescent="0.25">
      <c r="D311" s="546"/>
    </row>
    <row r="312" spans="4:4" x14ac:dyDescent="0.25">
      <c r="D312" s="546"/>
    </row>
    <row r="313" spans="4:4" x14ac:dyDescent="0.25">
      <c r="D313" s="546"/>
    </row>
    <row r="314" spans="4:4" x14ac:dyDescent="0.25">
      <c r="D314" s="546"/>
    </row>
    <row r="315" spans="4:4" x14ac:dyDescent="0.25">
      <c r="D315" s="546"/>
    </row>
    <row r="316" spans="4:4" x14ac:dyDescent="0.25">
      <c r="D316" s="546"/>
    </row>
    <row r="317" spans="4:4" x14ac:dyDescent="0.25">
      <c r="D317" s="546"/>
    </row>
    <row r="318" spans="4:4" x14ac:dyDescent="0.25">
      <c r="D318" s="546"/>
    </row>
    <row r="319" spans="4:4" x14ac:dyDescent="0.25">
      <c r="D319" s="546"/>
    </row>
    <row r="320" spans="4:4" x14ac:dyDescent="0.25">
      <c r="D320" s="546"/>
    </row>
    <row r="321" spans="4:4" x14ac:dyDescent="0.25">
      <c r="D321" s="546"/>
    </row>
    <row r="322" spans="4:4" x14ac:dyDescent="0.25">
      <c r="D322" s="546"/>
    </row>
    <row r="323" spans="4:4" x14ac:dyDescent="0.25">
      <c r="D323" s="546"/>
    </row>
    <row r="324" spans="4:4" x14ac:dyDescent="0.25">
      <c r="D324" s="546"/>
    </row>
    <row r="325" spans="4:4" x14ac:dyDescent="0.25">
      <c r="D325" s="546"/>
    </row>
    <row r="326" spans="4:4" x14ac:dyDescent="0.25">
      <c r="D326" s="546"/>
    </row>
    <row r="327" spans="4:4" x14ac:dyDescent="0.25">
      <c r="D327" s="546"/>
    </row>
    <row r="328" spans="4:4" x14ac:dyDescent="0.25">
      <c r="D328" s="546"/>
    </row>
    <row r="329" spans="4:4" x14ac:dyDescent="0.25">
      <c r="D329" s="546"/>
    </row>
    <row r="330" spans="4:4" x14ac:dyDescent="0.25">
      <c r="D330" s="546"/>
    </row>
    <row r="331" spans="4:4" x14ac:dyDescent="0.25">
      <c r="D331" s="546"/>
    </row>
    <row r="332" spans="4:4" x14ac:dyDescent="0.25">
      <c r="D332" s="546"/>
    </row>
    <row r="333" spans="4:4" x14ac:dyDescent="0.25">
      <c r="D333" s="546"/>
    </row>
    <row r="334" spans="4:4" x14ac:dyDescent="0.25">
      <c r="D334" s="546"/>
    </row>
    <row r="335" spans="4:4" x14ac:dyDescent="0.25">
      <c r="D335" s="546"/>
    </row>
    <row r="336" spans="4:4" x14ac:dyDescent="0.25">
      <c r="D336" s="546"/>
    </row>
    <row r="337" spans="4:4" x14ac:dyDescent="0.25">
      <c r="D337" s="546"/>
    </row>
    <row r="338" spans="4:4" x14ac:dyDescent="0.25">
      <c r="D338" s="546"/>
    </row>
    <row r="339" spans="4:4" x14ac:dyDescent="0.25">
      <c r="D339" s="546"/>
    </row>
    <row r="340" spans="4:4" x14ac:dyDescent="0.25">
      <c r="D340" s="546"/>
    </row>
    <row r="341" spans="4:4" x14ac:dyDescent="0.25">
      <c r="D341" s="546"/>
    </row>
    <row r="342" spans="4:4" x14ac:dyDescent="0.25">
      <c r="D342" s="546"/>
    </row>
    <row r="343" spans="4:4" x14ac:dyDescent="0.25">
      <c r="D343" s="546"/>
    </row>
    <row r="344" spans="4:4" x14ac:dyDescent="0.25">
      <c r="D344" s="546"/>
    </row>
    <row r="345" spans="4:4" x14ac:dyDescent="0.25">
      <c r="D345" s="546"/>
    </row>
    <row r="346" spans="4:4" x14ac:dyDescent="0.25">
      <c r="D346" s="546"/>
    </row>
    <row r="347" spans="4:4" x14ac:dyDescent="0.25">
      <c r="D347" s="546"/>
    </row>
    <row r="348" spans="4:4" x14ac:dyDescent="0.25">
      <c r="D348" s="546"/>
    </row>
    <row r="349" spans="4:4" x14ac:dyDescent="0.25">
      <c r="D349" s="546"/>
    </row>
    <row r="350" spans="4:4" x14ac:dyDescent="0.25">
      <c r="D350" s="546"/>
    </row>
    <row r="351" spans="4:4" x14ac:dyDescent="0.25">
      <c r="D351" s="546"/>
    </row>
    <row r="352" spans="4:4" x14ac:dyDescent="0.25">
      <c r="D352" s="546"/>
    </row>
    <row r="353" spans="4:4" x14ac:dyDescent="0.25">
      <c r="D353" s="546"/>
    </row>
    <row r="354" spans="4:4" x14ac:dyDescent="0.25">
      <c r="D354" s="546"/>
    </row>
    <row r="355" spans="4:4" x14ac:dyDescent="0.25">
      <c r="D355" s="546"/>
    </row>
    <row r="356" spans="4:4" x14ac:dyDescent="0.25">
      <c r="D356" s="546"/>
    </row>
    <row r="357" spans="4:4" x14ac:dyDescent="0.25">
      <c r="D357" s="546"/>
    </row>
    <row r="358" spans="4:4" x14ac:dyDescent="0.25">
      <c r="D358" s="546"/>
    </row>
    <row r="359" spans="4:4" x14ac:dyDescent="0.25">
      <c r="D359" s="546"/>
    </row>
    <row r="360" spans="4:4" x14ac:dyDescent="0.25">
      <c r="D360" s="546"/>
    </row>
    <row r="361" spans="4:4" x14ac:dyDescent="0.25">
      <c r="D361" s="546"/>
    </row>
    <row r="362" spans="4:4" x14ac:dyDescent="0.25">
      <c r="D362" s="546"/>
    </row>
    <row r="363" spans="4:4" x14ac:dyDescent="0.25">
      <c r="D363" s="546"/>
    </row>
    <row r="364" spans="4:4" x14ac:dyDescent="0.25">
      <c r="D364" s="546"/>
    </row>
    <row r="365" spans="4:4" x14ac:dyDescent="0.25">
      <c r="D365" s="546"/>
    </row>
    <row r="366" spans="4:4" x14ac:dyDescent="0.25">
      <c r="D366" s="546"/>
    </row>
    <row r="367" spans="4:4" x14ac:dyDescent="0.25">
      <c r="D367" s="546"/>
    </row>
    <row r="368" spans="4:4" x14ac:dyDescent="0.25">
      <c r="D368" s="546"/>
    </row>
    <row r="369" spans="4:4" x14ac:dyDescent="0.25">
      <c r="D369" s="546"/>
    </row>
    <row r="370" spans="4:4" x14ac:dyDescent="0.25">
      <c r="D370" s="546"/>
    </row>
    <row r="371" spans="4:4" x14ac:dyDescent="0.25">
      <c r="D371" s="546"/>
    </row>
    <row r="372" spans="4:4" x14ac:dyDescent="0.25">
      <c r="D372" s="546"/>
    </row>
    <row r="373" spans="4:4" x14ac:dyDescent="0.25">
      <c r="D373" s="546"/>
    </row>
    <row r="374" spans="4:4" x14ac:dyDescent="0.25">
      <c r="D374" s="546"/>
    </row>
    <row r="375" spans="4:4" x14ac:dyDescent="0.25">
      <c r="D375" s="546"/>
    </row>
    <row r="376" spans="4:4" x14ac:dyDescent="0.25">
      <c r="D376" s="546"/>
    </row>
    <row r="377" spans="4:4" x14ac:dyDescent="0.25">
      <c r="D377" s="546"/>
    </row>
    <row r="378" spans="4:4" x14ac:dyDescent="0.25">
      <c r="D378" s="546"/>
    </row>
    <row r="379" spans="4:4" x14ac:dyDescent="0.25">
      <c r="D379" s="546"/>
    </row>
    <row r="380" spans="4:4" x14ac:dyDescent="0.25">
      <c r="D380" s="546"/>
    </row>
    <row r="381" spans="4:4" x14ac:dyDescent="0.25">
      <c r="D381" s="546"/>
    </row>
    <row r="382" spans="4:4" x14ac:dyDescent="0.25">
      <c r="D382" s="546"/>
    </row>
    <row r="383" spans="4:4" x14ac:dyDescent="0.25">
      <c r="D383" s="546"/>
    </row>
    <row r="384" spans="4:4" x14ac:dyDescent="0.25">
      <c r="D384" s="546"/>
    </row>
    <row r="385" spans="4:4" x14ac:dyDescent="0.25">
      <c r="D385" s="546"/>
    </row>
    <row r="386" spans="4:4" x14ac:dyDescent="0.25">
      <c r="D386" s="546"/>
    </row>
    <row r="387" spans="4:4" x14ac:dyDescent="0.25">
      <c r="D387" s="546"/>
    </row>
    <row r="388" spans="4:4" x14ac:dyDescent="0.25">
      <c r="D388" s="546"/>
    </row>
    <row r="389" spans="4:4" x14ac:dyDescent="0.25">
      <c r="D389" s="546"/>
    </row>
    <row r="390" spans="4:4" x14ac:dyDescent="0.25">
      <c r="D390" s="546"/>
    </row>
    <row r="391" spans="4:4" x14ac:dyDescent="0.25">
      <c r="D391" s="546"/>
    </row>
    <row r="392" spans="4:4" x14ac:dyDescent="0.25">
      <c r="D392" s="546"/>
    </row>
    <row r="393" spans="4:4" x14ac:dyDescent="0.25">
      <c r="D393" s="546"/>
    </row>
    <row r="394" spans="4:4" x14ac:dyDescent="0.25">
      <c r="D394" s="546"/>
    </row>
    <row r="395" spans="4:4" x14ac:dyDescent="0.25">
      <c r="D395" s="546"/>
    </row>
    <row r="396" spans="4:4" x14ac:dyDescent="0.25">
      <c r="D396" s="546"/>
    </row>
    <row r="397" spans="4:4" x14ac:dyDescent="0.25">
      <c r="D397" s="546"/>
    </row>
    <row r="398" spans="4:4" x14ac:dyDescent="0.25">
      <c r="D398" s="546"/>
    </row>
    <row r="399" spans="4:4" x14ac:dyDescent="0.25">
      <c r="D399" s="546"/>
    </row>
    <row r="400" spans="4:4" x14ac:dyDescent="0.25">
      <c r="D400" s="546"/>
    </row>
    <row r="401" spans="4:4" x14ac:dyDescent="0.25">
      <c r="D401" s="546"/>
    </row>
    <row r="402" spans="4:4" x14ac:dyDescent="0.25">
      <c r="D402" s="546"/>
    </row>
    <row r="403" spans="4:4" x14ac:dyDescent="0.25">
      <c r="D403" s="546"/>
    </row>
    <row r="404" spans="4:4" x14ac:dyDescent="0.25">
      <c r="D404" s="546"/>
    </row>
    <row r="405" spans="4:4" x14ac:dyDescent="0.25">
      <c r="D405" s="546"/>
    </row>
    <row r="406" spans="4:4" x14ac:dyDescent="0.25">
      <c r="D406" s="546"/>
    </row>
    <row r="407" spans="4:4" x14ac:dyDescent="0.25">
      <c r="D407" s="546"/>
    </row>
    <row r="408" spans="4:4" x14ac:dyDescent="0.25">
      <c r="D408" s="546"/>
    </row>
    <row r="409" spans="4:4" x14ac:dyDescent="0.25">
      <c r="D409" s="546"/>
    </row>
    <row r="410" spans="4:4" x14ac:dyDescent="0.25">
      <c r="D410" s="546"/>
    </row>
    <row r="411" spans="4:4" x14ac:dyDescent="0.25">
      <c r="D411" s="546"/>
    </row>
    <row r="412" spans="4:4" x14ac:dyDescent="0.25">
      <c r="D412" s="546"/>
    </row>
    <row r="413" spans="4:4" x14ac:dyDescent="0.25">
      <c r="D413" s="546"/>
    </row>
    <row r="414" spans="4:4" x14ac:dyDescent="0.25">
      <c r="D414" s="546"/>
    </row>
    <row r="415" spans="4:4" x14ac:dyDescent="0.25">
      <c r="D415" s="546"/>
    </row>
    <row r="416" spans="4:4" x14ac:dyDescent="0.25">
      <c r="D416" s="546"/>
    </row>
    <row r="417" spans="4:4" x14ac:dyDescent="0.25">
      <c r="D417" s="546"/>
    </row>
    <row r="418" spans="4:4" x14ac:dyDescent="0.25">
      <c r="D418" s="546"/>
    </row>
    <row r="419" spans="4:4" x14ac:dyDescent="0.25">
      <c r="D419" s="546"/>
    </row>
    <row r="420" spans="4:4" x14ac:dyDescent="0.25">
      <c r="D420" s="546"/>
    </row>
    <row r="421" spans="4:4" x14ac:dyDescent="0.25">
      <c r="D421" s="546"/>
    </row>
    <row r="422" spans="4:4" x14ac:dyDescent="0.25">
      <c r="D422" s="546"/>
    </row>
    <row r="423" spans="4:4" x14ac:dyDescent="0.25">
      <c r="D423" s="546"/>
    </row>
    <row r="424" spans="4:4" x14ac:dyDescent="0.25">
      <c r="D424" s="546"/>
    </row>
    <row r="425" spans="4:4" x14ac:dyDescent="0.25">
      <c r="D425" s="546"/>
    </row>
    <row r="426" spans="4:4" x14ac:dyDescent="0.25">
      <c r="D426" s="546"/>
    </row>
    <row r="427" spans="4:4" x14ac:dyDescent="0.25">
      <c r="D427" s="546"/>
    </row>
    <row r="428" spans="4:4" x14ac:dyDescent="0.25">
      <c r="D428" s="546"/>
    </row>
    <row r="429" spans="4:4" x14ac:dyDescent="0.25">
      <c r="D429" s="546"/>
    </row>
    <row r="430" spans="4:4" x14ac:dyDescent="0.25">
      <c r="D430" s="546"/>
    </row>
    <row r="431" spans="4:4" x14ac:dyDescent="0.25">
      <c r="D431" s="546"/>
    </row>
    <row r="432" spans="4:4" x14ac:dyDescent="0.25">
      <c r="D432" s="546"/>
    </row>
    <row r="433" spans="4:4" x14ac:dyDescent="0.25">
      <c r="D433" s="546"/>
    </row>
    <row r="434" spans="4:4" x14ac:dyDescent="0.25">
      <c r="D434" s="546"/>
    </row>
    <row r="435" spans="4:4" x14ac:dyDescent="0.25">
      <c r="D435" s="546"/>
    </row>
    <row r="436" spans="4:4" x14ac:dyDescent="0.25">
      <c r="D436" s="546"/>
    </row>
    <row r="437" spans="4:4" x14ac:dyDescent="0.25">
      <c r="D437" s="546"/>
    </row>
    <row r="438" spans="4:4" x14ac:dyDescent="0.25">
      <c r="D438" s="546"/>
    </row>
    <row r="439" spans="4:4" x14ac:dyDescent="0.25">
      <c r="D439" s="546"/>
    </row>
    <row r="440" spans="4:4" x14ac:dyDescent="0.25">
      <c r="D440" s="546"/>
    </row>
    <row r="441" spans="4:4" x14ac:dyDescent="0.25">
      <c r="D441" s="546"/>
    </row>
    <row r="442" spans="4:4" x14ac:dyDescent="0.25">
      <c r="D442" s="546"/>
    </row>
    <row r="443" spans="4:4" x14ac:dyDescent="0.25">
      <c r="D443" s="546"/>
    </row>
    <row r="444" spans="4:4" x14ac:dyDescent="0.25">
      <c r="D444" s="546"/>
    </row>
    <row r="445" spans="4:4" x14ac:dyDescent="0.25">
      <c r="D445" s="546"/>
    </row>
    <row r="446" spans="4:4" x14ac:dyDescent="0.25">
      <c r="D446" s="546"/>
    </row>
    <row r="447" spans="4:4" x14ac:dyDescent="0.25">
      <c r="D447" s="546"/>
    </row>
    <row r="448" spans="4:4" x14ac:dyDescent="0.25">
      <c r="D448" s="546"/>
    </row>
    <row r="449" spans="4:4" x14ac:dyDescent="0.25">
      <c r="D449" s="546"/>
    </row>
    <row r="450" spans="4:4" x14ac:dyDescent="0.25">
      <c r="D450" s="546"/>
    </row>
    <row r="451" spans="4:4" x14ac:dyDescent="0.25">
      <c r="D451" s="546"/>
    </row>
    <row r="452" spans="4:4" x14ac:dyDescent="0.25">
      <c r="D452" s="546"/>
    </row>
    <row r="453" spans="4:4" x14ac:dyDescent="0.25">
      <c r="D453" s="546"/>
    </row>
    <row r="454" spans="4:4" x14ac:dyDescent="0.25">
      <c r="D454" s="546"/>
    </row>
    <row r="455" spans="4:4" x14ac:dyDescent="0.25">
      <c r="D455" s="546"/>
    </row>
    <row r="456" spans="4:4" x14ac:dyDescent="0.25">
      <c r="D456" s="546"/>
    </row>
    <row r="457" spans="4:4" x14ac:dyDescent="0.25">
      <c r="D457" s="546"/>
    </row>
    <row r="458" spans="4:4" x14ac:dyDescent="0.25">
      <c r="D458" s="546"/>
    </row>
    <row r="459" spans="4:4" x14ac:dyDescent="0.25">
      <c r="D459" s="546"/>
    </row>
    <row r="460" spans="4:4" x14ac:dyDescent="0.25">
      <c r="D460" s="546"/>
    </row>
    <row r="461" spans="4:4" x14ac:dyDescent="0.25">
      <c r="D461" s="546"/>
    </row>
    <row r="462" spans="4:4" x14ac:dyDescent="0.25">
      <c r="D462" s="546"/>
    </row>
    <row r="463" spans="4:4" x14ac:dyDescent="0.25">
      <c r="D463" s="546"/>
    </row>
    <row r="464" spans="4:4" x14ac:dyDescent="0.25">
      <c r="D464" s="546"/>
    </row>
    <row r="465" spans="4:4" x14ac:dyDescent="0.25">
      <c r="D465" s="546"/>
    </row>
    <row r="466" spans="4:4" x14ac:dyDescent="0.25">
      <c r="D466" s="546"/>
    </row>
    <row r="467" spans="4:4" x14ac:dyDescent="0.25">
      <c r="D467" s="546"/>
    </row>
    <row r="468" spans="4:4" x14ac:dyDescent="0.25">
      <c r="D468" s="546"/>
    </row>
    <row r="469" spans="4:4" x14ac:dyDescent="0.25">
      <c r="D469" s="546"/>
    </row>
    <row r="470" spans="4:4" x14ac:dyDescent="0.25">
      <c r="D470" s="546"/>
    </row>
    <row r="471" spans="4:4" x14ac:dyDescent="0.25">
      <c r="D471" s="546"/>
    </row>
    <row r="472" spans="4:4" x14ac:dyDescent="0.25">
      <c r="D472" s="546"/>
    </row>
    <row r="473" spans="4:4" x14ac:dyDescent="0.25">
      <c r="D473" s="546"/>
    </row>
    <row r="474" spans="4:4" x14ac:dyDescent="0.25">
      <c r="D474" s="546"/>
    </row>
    <row r="475" spans="4:4" x14ac:dyDescent="0.25">
      <c r="D475" s="546"/>
    </row>
    <row r="476" spans="4:4" x14ac:dyDescent="0.25">
      <c r="D476" s="546"/>
    </row>
    <row r="477" spans="4:4" x14ac:dyDescent="0.25">
      <c r="D477" s="546"/>
    </row>
    <row r="478" spans="4:4" x14ac:dyDescent="0.25">
      <c r="D478" s="546"/>
    </row>
    <row r="479" spans="4:4" x14ac:dyDescent="0.25">
      <c r="D479" s="546"/>
    </row>
    <row r="480" spans="4:4" x14ac:dyDescent="0.25">
      <c r="D480" s="546"/>
    </row>
    <row r="481" spans="4:4" x14ac:dyDescent="0.25">
      <c r="D481" s="546"/>
    </row>
    <row r="482" spans="4:4" x14ac:dyDescent="0.25">
      <c r="D482" s="546"/>
    </row>
    <row r="483" spans="4:4" x14ac:dyDescent="0.25">
      <c r="D483" s="546"/>
    </row>
    <row r="484" spans="4:4" x14ac:dyDescent="0.25">
      <c r="D484" s="546"/>
    </row>
    <row r="485" spans="4:4" x14ac:dyDescent="0.25">
      <c r="D485" s="546"/>
    </row>
    <row r="486" spans="4:4" x14ac:dyDescent="0.25">
      <c r="D486" s="546"/>
    </row>
    <row r="487" spans="4:4" x14ac:dyDescent="0.25">
      <c r="D487" s="546"/>
    </row>
    <row r="488" spans="4:4" x14ac:dyDescent="0.25">
      <c r="D488" s="546"/>
    </row>
    <row r="489" spans="4:4" x14ac:dyDescent="0.25">
      <c r="D489" s="546"/>
    </row>
    <row r="490" spans="4:4" x14ac:dyDescent="0.25">
      <c r="D490" s="546"/>
    </row>
    <row r="491" spans="4:4" x14ac:dyDescent="0.25">
      <c r="D491" s="546"/>
    </row>
    <row r="492" spans="4:4" x14ac:dyDescent="0.25">
      <c r="D492" s="546"/>
    </row>
    <row r="493" spans="4:4" x14ac:dyDescent="0.25">
      <c r="D493" s="546"/>
    </row>
    <row r="494" spans="4:4" x14ac:dyDescent="0.25">
      <c r="D494" s="546"/>
    </row>
    <row r="495" spans="4:4" x14ac:dyDescent="0.25">
      <c r="D495" s="546"/>
    </row>
    <row r="496" spans="4:4" x14ac:dyDescent="0.25">
      <c r="D496" s="546"/>
    </row>
    <row r="497" spans="4:4" x14ac:dyDescent="0.25">
      <c r="D497" s="546"/>
    </row>
    <row r="498" spans="4:4" x14ac:dyDescent="0.25">
      <c r="D498" s="546"/>
    </row>
    <row r="499" spans="4:4" x14ac:dyDescent="0.25">
      <c r="D499" s="546"/>
    </row>
    <row r="500" spans="4:4" x14ac:dyDescent="0.25">
      <c r="D500" s="546"/>
    </row>
    <row r="501" spans="4:4" x14ac:dyDescent="0.25">
      <c r="D501" s="546"/>
    </row>
    <row r="502" spans="4:4" x14ac:dyDescent="0.25">
      <c r="D502" s="546"/>
    </row>
    <row r="503" spans="4:4" x14ac:dyDescent="0.25">
      <c r="D503" s="546"/>
    </row>
    <row r="504" spans="4:4" x14ac:dyDescent="0.25">
      <c r="D504" s="546"/>
    </row>
    <row r="505" spans="4:4" x14ac:dyDescent="0.25">
      <c r="D505" s="546"/>
    </row>
    <row r="506" spans="4:4" x14ac:dyDescent="0.25">
      <c r="D506" s="546"/>
    </row>
    <row r="507" spans="4:4" x14ac:dyDescent="0.25">
      <c r="D507" s="546"/>
    </row>
    <row r="508" spans="4:4" x14ac:dyDescent="0.25">
      <c r="D508" s="546"/>
    </row>
    <row r="509" spans="4:4" x14ac:dyDescent="0.25">
      <c r="D509" s="546"/>
    </row>
    <row r="510" spans="4:4" x14ac:dyDescent="0.25">
      <c r="D510" s="546"/>
    </row>
    <row r="511" spans="4:4" x14ac:dyDescent="0.25">
      <c r="D511" s="546"/>
    </row>
    <row r="512" spans="4:4" x14ac:dyDescent="0.25">
      <c r="D512" s="546"/>
    </row>
    <row r="513" spans="4:4" x14ac:dyDescent="0.25">
      <c r="D513" s="546"/>
    </row>
    <row r="514" spans="4:4" x14ac:dyDescent="0.25">
      <c r="D514" s="546"/>
    </row>
    <row r="515" spans="4:4" x14ac:dyDescent="0.25">
      <c r="D515" s="546"/>
    </row>
    <row r="516" spans="4:4" x14ac:dyDescent="0.25">
      <c r="D516" s="546"/>
    </row>
    <row r="517" spans="4:4" x14ac:dyDescent="0.25">
      <c r="D517" s="546"/>
    </row>
    <row r="518" spans="4:4" x14ac:dyDescent="0.25">
      <c r="D518" s="546"/>
    </row>
    <row r="519" spans="4:4" x14ac:dyDescent="0.25">
      <c r="D519" s="546"/>
    </row>
    <row r="520" spans="4:4" x14ac:dyDescent="0.25">
      <c r="D520" s="546"/>
    </row>
    <row r="521" spans="4:4" x14ac:dyDescent="0.25">
      <c r="D521" s="546"/>
    </row>
    <row r="522" spans="4:4" x14ac:dyDescent="0.25">
      <c r="D522" s="546"/>
    </row>
    <row r="523" spans="4:4" x14ac:dyDescent="0.25">
      <c r="D523" s="546"/>
    </row>
    <row r="524" spans="4:4" x14ac:dyDescent="0.25">
      <c r="D524" s="546"/>
    </row>
    <row r="525" spans="4:4" x14ac:dyDescent="0.25">
      <c r="D525" s="546"/>
    </row>
    <row r="526" spans="4:4" x14ac:dyDescent="0.25">
      <c r="D526" s="546"/>
    </row>
  </sheetData>
  <mergeCells count="3">
    <mergeCell ref="B10:B11"/>
    <mergeCell ref="C10:C11"/>
    <mergeCell ref="D10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 Page</vt:lpstr>
      <vt:lpstr>PRELIMINARIES</vt:lpstr>
      <vt:lpstr>STRINGING</vt:lpstr>
      <vt:lpstr>CABLING</vt:lpstr>
      <vt:lpstr>FIBRE</vt:lpstr>
      <vt:lpstr>RTV COATING</vt:lpstr>
      <vt:lpstr>DISMANTLING</vt:lpstr>
      <vt:lpstr>MATERIAL SUPPLY</vt:lpstr>
      <vt:lpstr>SUMMARY</vt:lpstr>
      <vt:lpstr>'Cover Page'!Print_Area</vt:lpstr>
      <vt:lpstr>PRELIMINARIES!Print_Area</vt:lpstr>
      <vt:lpstr>'RTV COATING'!Print_Area</vt:lpstr>
      <vt:lpstr>STRINGING!Print_Area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Jabulani Langeni</dc:creator>
  <cp:lastModifiedBy>Mokgweetsi Modungwa</cp:lastModifiedBy>
  <dcterms:created xsi:type="dcterms:W3CDTF">2015-06-05T18:17:20Z</dcterms:created>
  <dcterms:modified xsi:type="dcterms:W3CDTF">2026-04-23T14:42:47Z</dcterms:modified>
</cp:coreProperties>
</file>