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Z:\DEMAND TENDER ADMINISTRATOR FILES\2026 FILES\TENDERS ADVERTISED\"/>
    </mc:Choice>
  </mc:AlternateContent>
  <xr:revisionPtr revIDLastSave="0" documentId="8_{3813E769-AC2C-42BC-AB53-4B86D18DE3C5}" xr6:coauthVersionLast="47" xr6:coauthVersionMax="47" xr10:uidLastSave="{00000000-0000-0000-0000-000000000000}"/>
  <bookViews>
    <workbookView xWindow="-108" yWindow="-108" windowWidth="23256" windowHeight="13896" tabRatio="806" xr2:uid="{00000000-000D-0000-FFFF-FFFF00000000}"/>
  </bookViews>
  <sheets>
    <sheet name="Bill of Quantities" sheetId="1" r:id="rId1"/>
    <sheet name="SUMMARY" sheetId="11" r:id="rId2"/>
  </sheets>
  <definedNames>
    <definedName name="_xlnm.Print_Area" localSheetId="0">'Bill of Quantities'!$A$1:$G$871</definedName>
    <definedName name="_xlnm.Print_Area" localSheetId="1">SUMMARY!$A$1:$F$34</definedName>
    <definedName name="_xlnm.Print_Titles" localSheetId="0">'Bill of Quantities'!$1:$4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4" i="1" l="1"/>
  <c r="G622" i="1"/>
  <c r="G431" i="1"/>
  <c r="G130" i="1" l="1"/>
  <c r="E153" i="1" l="1"/>
  <c r="G631" i="1" l="1"/>
  <c r="E633" i="1" s="1"/>
  <c r="E132" i="1" l="1"/>
  <c r="E433" i="1" l="1"/>
  <c r="A112" i="1" l="1"/>
  <c r="G140" i="1" l="1"/>
  <c r="G861" i="1"/>
  <c r="E863" i="1" s="1"/>
  <c r="G151" i="1"/>
  <c r="G149" i="1"/>
  <c r="G148" i="1"/>
  <c r="G144" i="1"/>
  <c r="G677" i="1"/>
  <c r="E679" i="1" s="1"/>
  <c r="G146" i="1"/>
  <c r="G142" i="1"/>
  <c r="E751" i="1"/>
  <c r="E515" i="1"/>
  <c r="E713" i="1"/>
  <c r="E687" i="1"/>
  <c r="A2" i="1"/>
  <c r="E753" i="1"/>
  <c r="E755" i="1"/>
  <c r="E760" i="1"/>
  <c r="E762" i="1"/>
  <c r="E764" i="1"/>
  <c r="E768" i="1"/>
  <c r="E770" i="1"/>
  <c r="E772" i="1"/>
  <c r="E776" i="1"/>
  <c r="E778" i="1"/>
  <c r="E780" i="1"/>
  <c r="E785" i="1"/>
  <c r="E789" i="1"/>
  <c r="E791" i="1"/>
  <c r="E843" i="1"/>
  <c r="E845" i="1" s="1"/>
  <c r="E847" i="1" s="1"/>
  <c r="E849" i="1" s="1"/>
  <c r="E851" i="1" s="1"/>
  <c r="E853" i="1" s="1"/>
  <c r="E801" i="1"/>
  <c r="E799" i="1"/>
  <c r="E803" i="1"/>
  <c r="E805" i="1"/>
  <c r="E811" i="1"/>
  <c r="E822" i="1"/>
  <c r="E721" i="1"/>
  <c r="E719" i="1"/>
  <c r="E717" i="1"/>
  <c r="E715" i="1"/>
  <c r="E709" i="1"/>
  <c r="E707" i="1"/>
  <c r="E703" i="1"/>
  <c r="E701" i="1"/>
  <c r="E699" i="1"/>
  <c r="E689" i="1"/>
  <c r="E695" i="1"/>
  <c r="E693" i="1"/>
  <c r="E683" i="1"/>
  <c r="E675" i="1"/>
  <c r="E673" i="1"/>
  <c r="E352" i="1"/>
  <c r="E368" i="1"/>
  <c r="A862" i="1"/>
  <c r="A860" i="1"/>
  <c r="A857" i="1"/>
  <c r="A854" i="1"/>
  <c r="A852" i="1"/>
  <c r="A850" i="1"/>
  <c r="A844" i="1"/>
  <c r="A839" i="1"/>
  <c r="A837" i="1"/>
  <c r="A819" i="1"/>
  <c r="A817" i="1"/>
  <c r="A815" i="1"/>
  <c r="A813" i="1"/>
  <c r="A812" i="1"/>
  <c r="A810" i="1"/>
  <c r="A808" i="1"/>
  <c r="A804" i="1"/>
  <c r="A798" i="1"/>
  <c r="A793" i="1"/>
  <c r="A724" i="1"/>
  <c r="A672" i="1"/>
  <c r="E484" i="1" l="1"/>
  <c r="E480" i="1"/>
  <c r="E447" i="1"/>
  <c r="E474" i="1"/>
  <c r="E465" i="1"/>
  <c r="E457" i="1"/>
  <c r="E460" i="1"/>
  <c r="E452" i="1"/>
  <c r="E448" i="1"/>
  <c r="E354" i="1"/>
  <c r="E356" i="1"/>
  <c r="E358" i="1"/>
  <c r="E487" i="1"/>
  <c r="E494" i="1"/>
  <c r="E360" i="1"/>
  <c r="E495" i="1"/>
  <c r="E362" i="1"/>
  <c r="E510" i="1"/>
  <c r="E364" i="1"/>
  <c r="E513" i="1"/>
  <c r="E346" i="1"/>
  <c r="E372" i="1"/>
  <c r="E520" i="1"/>
  <c r="E391" i="1"/>
  <c r="E374" i="1"/>
  <c r="E522" i="1"/>
  <c r="E393" i="1"/>
  <c r="E376" i="1"/>
  <c r="E370" i="1"/>
  <c r="E378" i="1"/>
  <c r="E380" i="1"/>
  <c r="E312" i="1"/>
  <c r="E406" i="1" l="1"/>
  <c r="E322" i="1"/>
  <c r="E399" i="1"/>
  <c r="E301" i="1"/>
  <c r="E332" i="1"/>
  <c r="E324" i="1"/>
  <c r="E328" i="1"/>
  <c r="E403" i="1"/>
  <c r="E320" i="1"/>
  <c r="E330" i="1"/>
  <c r="E344" i="1"/>
  <c r="E401" i="1"/>
  <c r="E400" i="1"/>
  <c r="E395" i="1"/>
  <c r="E299" i="1" l="1"/>
  <c r="E342" i="1"/>
  <c r="E275" i="1"/>
  <c r="E338" i="1"/>
  <c r="E287" i="1"/>
  <c r="E295" i="1"/>
  <c r="E293" i="1"/>
  <c r="E297" i="1"/>
  <c r="E273" i="1"/>
  <c r="E340" i="1"/>
  <c r="E289" i="1" l="1"/>
  <c r="E285" i="1"/>
  <c r="E281" i="1" l="1"/>
  <c r="E283" i="1"/>
  <c r="E291" i="1"/>
  <c r="E277" i="1"/>
  <c r="E279" i="1"/>
  <c r="A6" i="1" l="1"/>
  <c r="A7" i="1"/>
  <c r="A8" i="1"/>
  <c r="A10" i="1"/>
  <c r="A11" i="1"/>
  <c r="A12" i="1"/>
  <c r="A13" i="1"/>
  <c r="A15" i="1"/>
  <c r="A17" i="1"/>
  <c r="A21" i="1"/>
  <c r="A23" i="1"/>
  <c r="A25" i="1"/>
  <c r="A31" i="1"/>
  <c r="A33" i="1"/>
  <c r="A37" i="1"/>
  <c r="A39" i="1"/>
  <c r="A41" i="1"/>
  <c r="A43" i="1"/>
  <c r="A45" i="1"/>
  <c r="A57" i="1"/>
  <c r="A59" i="1"/>
  <c r="A65" i="1"/>
  <c r="A67" i="1"/>
  <c r="A69" i="1"/>
  <c r="A71" i="1"/>
  <c r="A72" i="1"/>
  <c r="A74" i="1"/>
  <c r="A76" i="1"/>
  <c r="A82" i="1"/>
  <c r="A84" i="1"/>
  <c r="A86" i="1"/>
  <c r="A98" i="1"/>
  <c r="A100" i="1"/>
  <c r="A102" i="1"/>
  <c r="A104" i="1"/>
  <c r="A106" i="1"/>
  <c r="A108" i="1"/>
  <c r="A119" i="1"/>
  <c r="A135" i="1"/>
  <c r="A136" i="1"/>
  <c r="A137" i="1"/>
  <c r="A139" i="1"/>
  <c r="A141" i="1"/>
  <c r="A143" i="1"/>
  <c r="A178" i="1"/>
  <c r="A179" i="1"/>
  <c r="A180" i="1"/>
  <c r="A182" i="1"/>
  <c r="A160" i="1"/>
  <c r="A168" i="1"/>
  <c r="A170" i="1"/>
  <c r="A172" i="1"/>
  <c r="A174" i="1"/>
  <c r="A176" i="1"/>
  <c r="A184" i="1"/>
  <c r="A186" i="1"/>
  <c r="A187" i="1"/>
  <c r="A188" i="1"/>
  <c r="A190" i="1"/>
  <c r="A192" i="1"/>
  <c r="A194" i="1"/>
  <c r="A196" i="1"/>
  <c r="A6" i="11"/>
  <c r="A207" i="1"/>
  <c r="A1" i="1"/>
  <c r="A75" i="1" l="1"/>
  <c r="A81" i="1" s="1"/>
  <c r="A83" i="1" l="1"/>
  <c r="A85" i="1" l="1"/>
  <c r="A99" i="1" s="1"/>
  <c r="A101" i="1" s="1"/>
  <c r="A103" i="1" s="1"/>
  <c r="G30" i="11" l="1"/>
  <c r="G31" i="11" s="1"/>
  <c r="A105" i="1"/>
  <c r="A107" i="1" s="1"/>
  <c r="A109" i="1" l="1"/>
  <c r="A132" i="1" l="1"/>
  <c r="A145" i="1" s="1"/>
</calcChain>
</file>

<file path=xl/sharedStrings.xml><?xml version="1.0" encoding="utf-8"?>
<sst xmlns="http://schemas.openxmlformats.org/spreadsheetml/2006/main" count="1079" uniqueCount="608">
  <si>
    <t>Item No.</t>
  </si>
  <si>
    <t>Payment Clause</t>
  </si>
  <si>
    <t>Description</t>
  </si>
  <si>
    <t>Unit</t>
  </si>
  <si>
    <t>Qty</t>
  </si>
  <si>
    <t>Rate</t>
  </si>
  <si>
    <t>Amount</t>
  </si>
  <si>
    <t>A.</t>
  </si>
  <si>
    <t>SABS 1200A &amp; 1200AB</t>
  </si>
  <si>
    <t>SCHEDULE A:  PRELIMINARY AND GENERAL</t>
  </si>
  <si>
    <t>FIXED-CHARGE ITEMS</t>
  </si>
  <si>
    <t>1.1</t>
  </si>
  <si>
    <t>8.3.1</t>
  </si>
  <si>
    <t>Contractual requirements (sureties, insurance of the
Works and plant, third party or public liability insurance and unemployment insurance to cover his compliance with the requirements of the Workmen's Compensation Act, 1941 (Act NO. 30 of 1941) and any other initial financing obligations of a preliminary and general nature, such as contributions to the CEITB)</t>
  </si>
  <si>
    <t>Sum</t>
  </si>
  <si>
    <t>8.3.2</t>
  </si>
  <si>
    <t>PROVISION OF FACILITIES ON SITE:</t>
  </si>
  <si>
    <t>8.3.2.1</t>
  </si>
  <si>
    <t>Facilities for Engineer:</t>
  </si>
  <si>
    <t>1.2</t>
  </si>
  <si>
    <t>PSA 8.3.2.1.a</t>
  </si>
  <si>
    <t>a) Facilities for the Engineer (No:1) and Parking</t>
  </si>
  <si>
    <t xml:space="preserve">b) JW ISD Team (No:1) </t>
  </si>
  <si>
    <t>c) QCO's and CLO Office (No.1)</t>
  </si>
  <si>
    <t>d) Boardroom (No:1)</t>
  </si>
  <si>
    <t>e) Parking (No.2)</t>
  </si>
  <si>
    <t>f) Nameboards (No=2)</t>
  </si>
  <si>
    <t>g) Communication</t>
  </si>
  <si>
    <t>h) Telephone and Computer facilities for Complaints Handler Team (No.4)</t>
  </si>
  <si>
    <t>i) Ablution and latrine facilities</t>
  </si>
  <si>
    <t>8.3.2.2</t>
  </si>
  <si>
    <t>Facilities for the Contractor</t>
  </si>
  <si>
    <t>a) Offices and storage sheds</t>
  </si>
  <si>
    <t>b) Workshops</t>
  </si>
  <si>
    <t>c) Ablution and latrine facilities</t>
  </si>
  <si>
    <t>d) Tools and equipment</t>
  </si>
  <si>
    <t>e) Water supplies, electric power and communications</t>
  </si>
  <si>
    <t>f) Dealing with water (SANS 1200A 5.5)</t>
  </si>
  <si>
    <t>PS 7</t>
  </si>
  <si>
    <t>g) Access (see SANS sub-clause 5.8)</t>
  </si>
  <si>
    <t>1.4</t>
  </si>
  <si>
    <t>FACILITIES FOR SMME Fixed Charged Items</t>
  </si>
  <si>
    <t>a) Establishment of storage and Facilities for the SMMEs</t>
  </si>
  <si>
    <t>b) Tools and equipment</t>
  </si>
  <si>
    <t>c) Other Fixed related obligations</t>
  </si>
  <si>
    <t>d) Removal of Facilities</t>
  </si>
  <si>
    <t>1.5</t>
  </si>
  <si>
    <t>PSA 8.3.5.2</t>
  </si>
  <si>
    <t>OHS Act Obligations (Compilation of OHSAct file)</t>
  </si>
  <si>
    <t>1.6</t>
  </si>
  <si>
    <t>PSA 8.3.5.3</t>
  </si>
  <si>
    <t>EMP Obligations (Compilation of environmental file)</t>
  </si>
  <si>
    <t>1.8</t>
  </si>
  <si>
    <t>Issuing of notices to Customers</t>
  </si>
  <si>
    <t>8.3.4</t>
  </si>
  <si>
    <t>Removal of site Establishment</t>
  </si>
  <si>
    <t>1.9</t>
  </si>
  <si>
    <t>TIME RELATED ITEMS</t>
  </si>
  <si>
    <t>1.10</t>
  </si>
  <si>
    <t>8.4.1</t>
  </si>
  <si>
    <t>Contractual requirements</t>
  </si>
  <si>
    <t>Month</t>
  </si>
  <si>
    <t>1.11</t>
  </si>
  <si>
    <t>8.4.2</t>
  </si>
  <si>
    <t>Contractor's Supervision for the duration of construction</t>
  </si>
  <si>
    <t xml:space="preserve">TOTAL CARRIED FORWARD </t>
  </si>
  <si>
    <t>TOTAL BROUGHT FORWARD</t>
  </si>
  <si>
    <t>1.12</t>
  </si>
  <si>
    <t>8.4.2.1</t>
  </si>
  <si>
    <t xml:space="preserve">a) Facilities for the Engineer (No:1) and Parking </t>
  </si>
  <si>
    <t xml:space="preserve">c) JW ISD Team (No:1) </t>
  </si>
  <si>
    <t>d) QCO's and CLO Office (No.1)</t>
  </si>
  <si>
    <t>e) Boardroom (No:1)</t>
  </si>
  <si>
    <t>f) Parking (No.2)</t>
  </si>
  <si>
    <t>g) Nameboards (No=2)</t>
  </si>
  <si>
    <t>h) Communication</t>
  </si>
  <si>
    <t>1.13</t>
  </si>
  <si>
    <t>8.4.2.2</t>
  </si>
  <si>
    <t>Facilities for the Contractor:</t>
  </si>
  <si>
    <t>8.4.4</t>
  </si>
  <si>
    <t>Contractor's head office overhead costs for the duration of the Contract</t>
  </si>
  <si>
    <t>Contractor's Supervision for the duration of the Contract</t>
  </si>
  <si>
    <t>b) Ablution and latrine facilities</t>
  </si>
  <si>
    <t>c) Tools and equipment</t>
  </si>
  <si>
    <t>d) Water supplies, electric power and communications</t>
  </si>
  <si>
    <t>e) Dealing with water (SANS 1200A 5.5)</t>
  </si>
  <si>
    <t>f) Access (see sub-clause 5.8)</t>
  </si>
  <si>
    <t>1.16</t>
  </si>
  <si>
    <t>PSA 8.4.4</t>
  </si>
  <si>
    <t>OHS Act Obligations</t>
  </si>
  <si>
    <t>1.17</t>
  </si>
  <si>
    <t>PSA 8.4.5</t>
  </si>
  <si>
    <t>EMP Obligations</t>
  </si>
  <si>
    <t>1.18</t>
  </si>
  <si>
    <t>PSA 8.4.6</t>
  </si>
  <si>
    <t>Security Services</t>
  </si>
  <si>
    <t>1.14</t>
  </si>
  <si>
    <t>PSA 8.4.6.1</t>
  </si>
  <si>
    <t>1.15</t>
  </si>
  <si>
    <t>Facilities for SMMEs Time Related Items</t>
  </si>
  <si>
    <t>a) Storage Facilitities</t>
  </si>
  <si>
    <t>8.4.3</t>
  </si>
  <si>
    <t>c) Contractor's Supervision of SMMEs for the duration of construction</t>
  </si>
  <si>
    <t>d) Other time related obligations</t>
  </si>
  <si>
    <t>SMME's Preliminary and General</t>
  </si>
  <si>
    <t>Prov.Sum</t>
  </si>
  <si>
    <t>a) Extra over items 1.16 above for overhead charges and profit</t>
  </si>
  <si>
    <t>%</t>
  </si>
  <si>
    <t>PSA 8.4.6.2</t>
  </si>
  <si>
    <t>Security Services on-site for SMMEs facilities</t>
  </si>
  <si>
    <t>1.19</t>
  </si>
  <si>
    <t>PSA 8.5</t>
  </si>
  <si>
    <t>PROVISIONAL SUMS STATED BY ENGINEER</t>
  </si>
  <si>
    <t>a) Community Liaison Officer 
Salaries and cellphone allowance (No 3)</t>
  </si>
  <si>
    <t>Prov. Sum</t>
  </si>
  <si>
    <t>b) JW ISD representative (Community facilitator-including team leader and Complaints handler)</t>
  </si>
  <si>
    <t xml:space="preserve">c) Community awareness material </t>
  </si>
  <si>
    <t>d) QCF and QCO(No:5)</t>
  </si>
  <si>
    <t xml:space="preserve">e) Training but not limited to the following: Plumbing </t>
  </si>
  <si>
    <t>f) MIS System or similar approved Training</t>
  </si>
  <si>
    <t>g) Reinstatement of Asphalt by JRA</t>
  </si>
  <si>
    <t>Overheads, charges and profit on item 1.19 (a) to 1.19 (g)</t>
  </si>
  <si>
    <t>1.20</t>
  </si>
  <si>
    <t>TEMPORARY WORKS</t>
  </si>
  <si>
    <t>Existing Services</t>
  </si>
  <si>
    <t>a) Excavation by hand in all material to expose existing services</t>
  </si>
  <si>
    <r>
      <t>m</t>
    </r>
    <r>
      <rPr>
        <vertAlign val="superscript"/>
        <sz val="12"/>
        <rFont val="Arial"/>
        <family val="2"/>
      </rPr>
      <t>3</t>
    </r>
  </si>
  <si>
    <t>b) Temporary protection of services</t>
  </si>
  <si>
    <t xml:space="preserve">c)Accomodation of traffic </t>
  </si>
  <si>
    <t>PSA 8.4.15</t>
  </si>
  <si>
    <t>d) Provision of photographic records</t>
  </si>
  <si>
    <t>1.21</t>
  </si>
  <si>
    <t>8.7</t>
  </si>
  <si>
    <r>
      <rPr>
        <b/>
        <sz val="12"/>
        <rFont val="Arial"/>
        <family val="2"/>
      </rPr>
      <t xml:space="preserve">DAY WORKS 
</t>
    </r>
    <r>
      <rPr>
        <sz val="12"/>
        <rFont val="Arial"/>
        <family val="2"/>
      </rPr>
      <t xml:space="preserve">(the rate shall cover overhead charges and profit of all day works itesm listed) </t>
    </r>
    <r>
      <rPr>
        <b/>
        <sz val="12"/>
        <rFont val="Arial"/>
        <family val="2"/>
      </rPr>
      <t xml:space="preserve"> 
</t>
    </r>
    <r>
      <rPr>
        <sz val="12"/>
        <rFont val="Arial"/>
        <family val="2"/>
      </rPr>
      <t>(to be executed on instruction from the Engineer)</t>
    </r>
  </si>
  <si>
    <t>Labour</t>
  </si>
  <si>
    <t>a) Unskilled</t>
  </si>
  <si>
    <t>hr</t>
  </si>
  <si>
    <t>b) Semi skilled</t>
  </si>
  <si>
    <t>c) Skilled</t>
  </si>
  <si>
    <t>d) Armed Security guard</t>
  </si>
  <si>
    <t>TLB's (Tractor loader backhoe)</t>
  </si>
  <si>
    <t>a) 2x4</t>
  </si>
  <si>
    <t>b) 4x4</t>
  </si>
  <si>
    <t>Compactors</t>
  </si>
  <si>
    <t>a) Wacker</t>
  </si>
  <si>
    <t>b) Plate compactor</t>
  </si>
  <si>
    <t>Generator (Wet Rate)</t>
  </si>
  <si>
    <t>a) 3kVA</t>
  </si>
  <si>
    <t>b) 5kVa</t>
  </si>
  <si>
    <t>TOTAL CARRIED FORWARD TO SUMMARY</t>
  </si>
  <si>
    <t>SABS 1200C</t>
  </si>
  <si>
    <t>SCHEDULE B:  SITE CLEARANCE</t>
  </si>
  <si>
    <t>2.1</t>
  </si>
  <si>
    <t>8.2.1</t>
  </si>
  <si>
    <t>Clear and grub (2 metre width)</t>
  </si>
  <si>
    <t>m</t>
  </si>
  <si>
    <t>2.2</t>
  </si>
  <si>
    <t>PSC 8.2.14</t>
  </si>
  <si>
    <t>Protection of trees as ordered by Engineer</t>
  </si>
  <si>
    <t>No</t>
  </si>
  <si>
    <t>2.3</t>
  </si>
  <si>
    <t>8.2.10</t>
  </si>
  <si>
    <t>Remove topsoil to nominal depth of 150mm and stockpile for re-use as directed by Engineer</t>
  </si>
  <si>
    <t>2.4</t>
  </si>
  <si>
    <t>PSC 8.2.11b</t>
  </si>
  <si>
    <t>Removal of man-made surfaces, stockpile materials for later re-use</t>
  </si>
  <si>
    <t>a) Footways and driveways</t>
  </si>
  <si>
    <t>i) Asphalt (≤ 50mm thickness)</t>
  </si>
  <si>
    <r>
      <t>m</t>
    </r>
    <r>
      <rPr>
        <vertAlign val="superscript"/>
        <sz val="12"/>
        <rFont val="Arial"/>
        <family val="2"/>
      </rPr>
      <t>2</t>
    </r>
  </si>
  <si>
    <t>ii) Asphalt (≥  50 - 100mm thickness)</t>
  </si>
  <si>
    <t>iii) Interlocking concrete segmental paving blocks (all colours)</t>
  </si>
  <si>
    <t>iv) Concrete slabs (450 x 450mm)</t>
  </si>
  <si>
    <t>v) Brick paving</t>
  </si>
  <si>
    <t>vi) Grassing and vegetation</t>
  </si>
  <si>
    <t>vii) Unreinforced concrete &lt;75mm thick</t>
  </si>
  <si>
    <t>m³</t>
  </si>
  <si>
    <t>viii) Reinforced concrete &lt;75mm thick</t>
  </si>
  <si>
    <t>ix) Kerbing (All types of kerbs)</t>
  </si>
  <si>
    <t>x) Dump rock/Stone pitching</t>
  </si>
  <si>
    <t>xi) Steel palisade</t>
  </si>
  <si>
    <t>xii) Concrete palisade</t>
  </si>
  <si>
    <t>xiii) Removal of all other fences</t>
  </si>
  <si>
    <t>xiv) Demolish of 115mm brick boundary wall</t>
  </si>
  <si>
    <t>xv) Demolish of 230mm brick boundary wall</t>
  </si>
  <si>
    <t xml:space="preserve">xvi) Tiles </t>
  </si>
  <si>
    <t>2.5</t>
  </si>
  <si>
    <t>PSC 8.2.12</t>
  </si>
  <si>
    <t>Backfilling and reinstatement of man-made surfaces</t>
  </si>
  <si>
    <t>a) Backfilling and reinstatement of footways and driveways using materials recovered in item 2.4 above</t>
  </si>
  <si>
    <t>i) Interlocking concrete segmental paving blocks (all colours)</t>
  </si>
  <si>
    <t>ii) Concrete slabs (450 x 450mm)</t>
  </si>
  <si>
    <t>iii) Brick paving</t>
  </si>
  <si>
    <t>iv) Grassing and vegetation</t>
  </si>
  <si>
    <t>v) Kerbing (All types of kerbs)</t>
  </si>
  <si>
    <t>vi) Dump rock/Stone pitching</t>
  </si>
  <si>
    <t>2.6</t>
  </si>
  <si>
    <t xml:space="preserve">a) Backfilling and reinstatement of footways and driveways using new materials </t>
  </si>
  <si>
    <t>v) Brick paving all colours</t>
  </si>
  <si>
    <t>xiii) All other fences</t>
  </si>
  <si>
    <t>xiv) 115mm brick boundary wall including plastering</t>
  </si>
  <si>
    <t>xv) 230mm brick boundary wall including plastering</t>
  </si>
  <si>
    <t>RATE</t>
  </si>
  <si>
    <t>AMOUNT</t>
  </si>
  <si>
    <t>SABS 1200DB</t>
  </si>
  <si>
    <t>SCHEDULE C: EARTHWORKS (PIPE TRENCHES)</t>
  </si>
  <si>
    <t>3.1</t>
  </si>
  <si>
    <t>Excavation</t>
  </si>
  <si>
    <t>3.1.1</t>
  </si>
  <si>
    <t>PSDB 8.3.2(a)</t>
  </si>
  <si>
    <t>Excavate in all material for trenches, shore and dispose of surplus material using labour intensive construction methods for the depths of:</t>
  </si>
  <si>
    <t>a) Over 0,0m and up to 1,5m</t>
  </si>
  <si>
    <t>b) Over 1,5m and up to 2,5m</t>
  </si>
  <si>
    <t>c) Over 2,5m</t>
  </si>
  <si>
    <t>3.1.2</t>
  </si>
  <si>
    <t>PSDB 8.3.2(3)</t>
  </si>
  <si>
    <t xml:space="preserve">Excavate by hand  in all material for tie-ins, house connections, backfill and compact including disposal of surplus unsuitable material for depth: </t>
  </si>
  <si>
    <t>a) Over 0,0m and up to 1,0m</t>
  </si>
  <si>
    <t>b) Over 1,0m and up to 1,5m</t>
  </si>
  <si>
    <t>c) Over 1,5m</t>
  </si>
  <si>
    <t>3.1.3</t>
  </si>
  <si>
    <t>8.3.2(b)</t>
  </si>
  <si>
    <t>Extra over Item 3.1.1 above for : Please refer to PSD 3.1.3 for Classification of materials for hand excavations</t>
  </si>
  <si>
    <t>a) Intermediate excavation.</t>
  </si>
  <si>
    <t>b) Hard excavation.</t>
  </si>
  <si>
    <t>c) Rock excavation</t>
  </si>
  <si>
    <t>3.2</t>
  </si>
  <si>
    <t>8.3.3</t>
  </si>
  <si>
    <t>Excavation Ancillaries</t>
  </si>
  <si>
    <t>3.2.1</t>
  </si>
  <si>
    <t>8.3.3.1</t>
  </si>
  <si>
    <t>Make up deficiency in backfill material (Provisional)</t>
  </si>
  <si>
    <t>a) from other necessary excavations on site</t>
  </si>
  <si>
    <t>b) by importation from designated borrow pits</t>
  </si>
  <si>
    <t>c) by importation from commercial or off site sources selected by the Contractor</t>
  </si>
  <si>
    <t xml:space="preserve"> </t>
  </si>
  <si>
    <t>3.3</t>
  </si>
  <si>
    <t>8.3.3.3</t>
  </si>
  <si>
    <t>a) Additional compaction to 95% mod AASHTO density in road crossings</t>
  </si>
  <si>
    <t>3.4</t>
  </si>
  <si>
    <t>8.3.4 (a)</t>
  </si>
  <si>
    <t>a)Shore trench opposite structure or service (Provisional)</t>
  </si>
  <si>
    <t>3.5</t>
  </si>
  <si>
    <t>PSDB 8.3.5(a)</t>
  </si>
  <si>
    <t>a) Services that intersect a trench</t>
  </si>
  <si>
    <t>i) Water house connections.</t>
  </si>
  <si>
    <t>No.</t>
  </si>
  <si>
    <t>ii) Sewer pipes up to 300mm Dia.</t>
  </si>
  <si>
    <t>iii) Cables.</t>
  </si>
  <si>
    <t>iv) Stormwater pipes up to 1050mm dia.</t>
  </si>
  <si>
    <t>v) Kerbs and Channels</t>
  </si>
  <si>
    <t>vi) Water pipes of any diameter</t>
  </si>
  <si>
    <t>vii) Irrigation pipes</t>
  </si>
  <si>
    <t>3.6</t>
  </si>
  <si>
    <t>8.3.5(b)</t>
  </si>
  <si>
    <t>b) Services that adjoin a trench</t>
  </si>
  <si>
    <t>i) Water house connections</t>
  </si>
  <si>
    <t>ii) Sewer pipes up to 600mm Dia.</t>
  </si>
  <si>
    <t>3.7</t>
  </si>
  <si>
    <t>PSDB 8.3.5( c )</t>
  </si>
  <si>
    <t>Services that require special care</t>
  </si>
  <si>
    <t>3.8</t>
  </si>
  <si>
    <t>Trimming of tree roots on pipe alignment( This item will be measured as number of trees)</t>
  </si>
  <si>
    <t>CARRIED FORWARD TO SUMMARY</t>
  </si>
  <si>
    <t>SABS 1200LB</t>
  </si>
  <si>
    <t>SCHEDULE D: BEDDING (PIPES)</t>
  </si>
  <si>
    <t>4.1</t>
  </si>
  <si>
    <t xml:space="preserve"> 8.2.1</t>
  </si>
  <si>
    <t>Provision of bedding from trench excavation</t>
  </si>
  <si>
    <t>a) Selected granular material</t>
  </si>
  <si>
    <t>b) Selected fill material</t>
  </si>
  <si>
    <t>c) Extra over item 4.1(a) and (b) for sieving where ordered by Engineer</t>
  </si>
  <si>
    <t>4.2</t>
  </si>
  <si>
    <t>8.2.2.3</t>
  </si>
  <si>
    <t xml:space="preserve">Provision of bedding imported from commercial sources (Provisional) </t>
  </si>
  <si>
    <t xml:space="preserve">a) Selected granular material </t>
  </si>
  <si>
    <t xml:space="preserve">b) Selected fill material </t>
  </si>
  <si>
    <t xml:space="preserve">c) 19mm Crushed stones bedding </t>
  </si>
  <si>
    <t>4.3</t>
  </si>
  <si>
    <t>8.2.4</t>
  </si>
  <si>
    <t>a) Encasing of pipe in 20MPa concrete (Provisional)</t>
  </si>
  <si>
    <t>b) Concrete for Thrust/anchor blocks (including all required formwork) as per detail JW100-DET05-W01</t>
  </si>
  <si>
    <t xml:space="preserve"> Qty</t>
  </si>
  <si>
    <t>SABS 1200L</t>
  </si>
  <si>
    <t>SCHEDULE E: MEDIUM PRESSURE PIPELINES</t>
  </si>
  <si>
    <t>5.1</t>
  </si>
  <si>
    <t>a) Supply, lay, bed (class B bedding), all test and disinfect, backfill complete with victaulic couplings denso wrapped including knock on collars at joints, high impact mPVC Class 16 pipes:</t>
  </si>
  <si>
    <t>i) DN110</t>
  </si>
  <si>
    <t>ii) DN160</t>
  </si>
  <si>
    <t>iii) DN200</t>
  </si>
  <si>
    <t>iv) DN250</t>
  </si>
  <si>
    <t>5.1.1</t>
  </si>
  <si>
    <t>PSL 8.2.1</t>
  </si>
  <si>
    <t>Pressure Testing of existing pipes</t>
  </si>
  <si>
    <t>5.1.2</t>
  </si>
  <si>
    <t>PSL 8.2.2</t>
  </si>
  <si>
    <t>Commissioning (Locating, disinfecting and commisioning of existing road reserve water pipes of all materials with diameters ranging from 110 mm to 250mm)</t>
  </si>
  <si>
    <t>5.1.3</t>
  </si>
  <si>
    <t>PSL 8.2.3</t>
  </si>
  <si>
    <t>Decomissioning Material for existing pipes</t>
  </si>
  <si>
    <t>5.1.4</t>
  </si>
  <si>
    <t>Extra over items 5.1.3 above for overhead charges and profit</t>
  </si>
  <si>
    <t>Fittings to suit High Impact Class 16 uPVC pipes</t>
  </si>
  <si>
    <t>5.2.1</t>
  </si>
  <si>
    <t>8.2.2</t>
  </si>
  <si>
    <t>a) Shouldered end Steel Bends Fusion Bonded Epoxy coated 250 microns including thrust blocks to suit high impact mPVC pipe:</t>
  </si>
  <si>
    <t>DN110</t>
  </si>
  <si>
    <r>
      <t>i) 11</t>
    </r>
    <r>
      <rPr>
        <sz val="12"/>
        <rFont val="Calibri"/>
        <family val="2"/>
      </rPr>
      <t>¼</t>
    </r>
    <r>
      <rPr>
        <sz val="12"/>
        <rFont val="Arial"/>
        <family val="2"/>
      </rPr>
      <t>°</t>
    </r>
  </si>
  <si>
    <t>ii) 22.5°</t>
  </si>
  <si>
    <t>iii) 45°</t>
  </si>
  <si>
    <t>iv) 90°</t>
  </si>
  <si>
    <t>b) Shouldered end Steel Reducer Fusion Bonded Epoxy coated 250 microns to suit High Impact mPVC pipe:</t>
  </si>
  <si>
    <t>i) 150mm x 100mm dia.</t>
  </si>
  <si>
    <t>ii) 200mm x 100mm dia.</t>
  </si>
  <si>
    <t>c) Steel Flanged Crosses, Fusion Bonded Epoxy coated 250 microns to suit High Impact mPVC piping including thrust block</t>
  </si>
  <si>
    <t>i) 100mm dia. equal cross</t>
  </si>
  <si>
    <t>ii) 150mm dia. equal cross</t>
  </si>
  <si>
    <t>e) Steel End Caps Fusion Bonded Epoxy coated 250 microns to suit High Impact mPVC piping including thrust block</t>
  </si>
  <si>
    <t>i)DN110</t>
  </si>
  <si>
    <t>Extra-over item 8.2.2 for encasing joints (Denso wrapping or similar approved of metal joints).</t>
  </si>
  <si>
    <t>5.3</t>
  </si>
  <si>
    <t>5.3.1</t>
  </si>
  <si>
    <t>PSL 8.2.19</t>
  </si>
  <si>
    <t>a) Supply, fixing and bedding of valves with its fittings complete (including chambers as per drawing JW100-DET03-W01. Gate Valves Class 16, anti-clockwise closing (except for Midrand Depot) for the following pipe sizes: Valves to be manufactured in accordance with SANS 664</t>
  </si>
  <si>
    <t>i) DN100 RSV Class 16 Non rising spindle Detail JW100-DET03-W01</t>
  </si>
  <si>
    <t>ii) DN150 RSV Class 16 Non rising spindle Detail JW100-DET03-W01</t>
  </si>
  <si>
    <t>5.3.2</t>
  </si>
  <si>
    <t>b) Supply, fixing and bedding of above ground fire hydrants with fittings and galvanised pipe for connection to the main line as per detail JW100-DET06-W01 (Rate to include all fittings required to connect to main line e.g. tees, bends, distance piece, approved coating on the fire hydrant etc.)</t>
  </si>
  <si>
    <t>i) DN80 fire Hydrant mainline 110mm dia</t>
  </si>
  <si>
    <t>ii) DN80 fire Hydrant mailine 160mm dia</t>
  </si>
  <si>
    <t>5.4</t>
  </si>
  <si>
    <t>Extra-over 5.1 for cutting and joining of pipes to length where required:</t>
  </si>
  <si>
    <t>5.4.1</t>
  </si>
  <si>
    <t>a) '"Press on" shouldered end collars including 1 victaulic coupling for mPVC pressure pipe:</t>
  </si>
  <si>
    <t>5.4.2</t>
  </si>
  <si>
    <t>b) Steel Flanged Adaptors with victaulic ends, Fusion Bonded Epoxy coated 250 microns to suit High Impact mPVC piping including thrust block</t>
  </si>
  <si>
    <t>5.4.3</t>
  </si>
  <si>
    <t>c) Steel flanged adaptors (VJ type), Fusion Bonded Epoxy coated 250 microns to suit High Impact mPVC piping including thrust block</t>
  </si>
  <si>
    <t>5.5</t>
  </si>
  <si>
    <t>8.2.15</t>
  </si>
  <si>
    <t>Special wrapping in corrosive soil per joint and as instructed by the Engineer</t>
  </si>
  <si>
    <t>5.6</t>
  </si>
  <si>
    <t>Tying into existing Pipes</t>
  </si>
  <si>
    <t>5.6.1</t>
  </si>
  <si>
    <t>PSL 8.2.17</t>
  </si>
  <si>
    <t>Tying into existing water line. Supply all fittings to suit pipe size including labour for the following pipe sizes, excavations will be allowed under pipe excavations:</t>
  </si>
  <si>
    <t>a) Tying new 110mm-160mm uPVC/HDPE/mPVC into existing steel/HDPE/AC/uPVC pipes for the following pipe sizes:</t>
  </si>
  <si>
    <t>i) 100mm to 200mm</t>
  </si>
  <si>
    <t>ii) 201mm to 400mm</t>
  </si>
  <si>
    <t>b) Tying new 200mm-250mm HDPE/MPVC into existing steel/HDPE/AC/uPVC pipe for the following pipe sizes:</t>
  </si>
  <si>
    <t>5.6.2</t>
  </si>
  <si>
    <t>Tying into existing water line using under pressure drilling. Supply all fittings to suit pipe sizes including labour for the following pipe sizes:</t>
  </si>
  <si>
    <t>a) Tying new 110mm-160mm HDPE/MPVC into existing steel/HDPE pipe for the following pie sizes:</t>
  </si>
  <si>
    <t>5.7</t>
  </si>
  <si>
    <t>PSL 8.2.24.2</t>
  </si>
  <si>
    <t>Supply, handle, install the following HDPE pipes using Horizontal Directional Drilling (HDD) in soft and intermediate material for any depth</t>
  </si>
  <si>
    <t>a) DN110 (HDPE pipe, Class 16 PE100 SDR 11)</t>
  </si>
  <si>
    <t>b) DN160 (HDPE pipe, Class 16 PE100 SDR 11)</t>
  </si>
  <si>
    <t>5.8</t>
  </si>
  <si>
    <t>Extra over item 5.7 for Horizontal Direction Drilling in rock material</t>
  </si>
  <si>
    <t>5.8.1</t>
  </si>
  <si>
    <t>Excavate in all materials Launching and reception shafts/pits</t>
  </si>
  <si>
    <r>
      <t>m</t>
    </r>
    <r>
      <rPr>
        <sz val="12"/>
        <rFont val="Calibri"/>
        <family val="2"/>
      </rPr>
      <t>³</t>
    </r>
  </si>
  <si>
    <t>5.9</t>
  </si>
  <si>
    <t>PSL 8.2.18</t>
  </si>
  <si>
    <t>a) Recover valves, fittings, meters, specials of all sizes etc and deliver to the respective Depot or as instructed by the Employer's Agent.</t>
  </si>
  <si>
    <t>i) Valves following sizes:</t>
  </si>
  <si>
    <t>1) 100mm to 300mm</t>
  </si>
  <si>
    <t>2) 301mm to 600mm</t>
  </si>
  <si>
    <t>ii) Fire Hydrants all sizes</t>
  </si>
  <si>
    <t>6.</t>
  </si>
  <si>
    <t>SABS1200</t>
  </si>
  <si>
    <t>SCHEDULE F: ERF CONNECTIONS (WATER)</t>
  </si>
  <si>
    <t>DB</t>
  </si>
  <si>
    <t>6.2</t>
  </si>
  <si>
    <t>EXCAVATIONS</t>
  </si>
  <si>
    <t>8.3.2(a)</t>
  </si>
  <si>
    <t>Excavate in all materials for trenches 400mm wide, backfill, compact, dispose of surplus / unsuitable material, levelling and cleaning for the following pipe diameters:</t>
  </si>
  <si>
    <t>a) 0 - 40mm diameter</t>
  </si>
  <si>
    <t>b) &gt; 40mm - 50mm diameter</t>
  </si>
  <si>
    <t>6.3</t>
  </si>
  <si>
    <t xml:space="preserve">PSDB 8.3.2 (b) </t>
  </si>
  <si>
    <t>Extra-over items (8.3.1 (a)) for</t>
  </si>
  <si>
    <t>i) Intermediate excavation</t>
  </si>
  <si>
    <t>ii) Hard rock excavation</t>
  </si>
  <si>
    <t>6.4</t>
  </si>
  <si>
    <t>ERF CONNECTIONS</t>
  </si>
  <si>
    <t>6.4.1</t>
  </si>
  <si>
    <t>Illegal erf connection locating and removal</t>
  </si>
  <si>
    <t>6.4.2</t>
  </si>
  <si>
    <t xml:space="preserve">Erf connection provision and installation
</t>
  </si>
  <si>
    <t>1) Domestic erf connections</t>
  </si>
  <si>
    <t>All erf connections HDPE</t>
  </si>
  <si>
    <t xml:space="preserve"> a) Single short erf connections</t>
  </si>
  <si>
    <t xml:space="preserve"> b) Double short erf connections</t>
  </si>
  <si>
    <t xml:space="preserve"> c) Single long erf connections</t>
  </si>
  <si>
    <t xml:space="preserve"> d) Double long erf connections</t>
  </si>
  <si>
    <t>6.4.3</t>
  </si>
  <si>
    <t>PS4.2.2</t>
  </si>
  <si>
    <t>HORIZONTAL DRILLING (LONG ERF CONNECTIONS)</t>
  </si>
  <si>
    <t>C2.1.3.1</t>
  </si>
  <si>
    <t xml:space="preserve">Supply and installation of pipe through horizontal drilling
</t>
  </si>
  <si>
    <t>a)20 mm diameter HDPE pipes</t>
  </si>
  <si>
    <t>b) 25 mm diameter HDPE pipes</t>
  </si>
  <si>
    <t>c) 32 mm diameter HDPE pipes</t>
  </si>
  <si>
    <t>c) 40 mm diameter HDPE pipes</t>
  </si>
  <si>
    <t>6.4.4</t>
  </si>
  <si>
    <t>Extra-over item for horizontal drilling.</t>
  </si>
  <si>
    <t>6.5</t>
  </si>
  <si>
    <t>VALVES</t>
  </si>
  <si>
    <t>PF22.9</t>
  </si>
  <si>
    <t>Provision and installation of ball valves</t>
  </si>
  <si>
    <t xml:space="preserve">a) Provision and installation of ball valves on </t>
  </si>
  <si>
    <t>existing and new erf connections. (Less than 500mm deep)</t>
  </si>
  <si>
    <t>1) 20 mm diameter ball valve</t>
  </si>
  <si>
    <t>2) 25 mm diameter ball valve</t>
  </si>
  <si>
    <t>3) 32mm diameter ball valve</t>
  </si>
  <si>
    <t>4) 40mm diameter ball valve</t>
  </si>
  <si>
    <t>6.6</t>
  </si>
  <si>
    <t>b) Provision and installation of ball valves on existing erf connections (More than 500mm deep)</t>
  </si>
  <si>
    <t>1) 20mm diameter ball valve</t>
  </si>
  <si>
    <t>6.7</t>
  </si>
  <si>
    <t>Extra-over above item for ball valve installation for existing pipes other than HDPE.</t>
  </si>
  <si>
    <t>3) 32 mm diameter ball valve</t>
  </si>
  <si>
    <t>Supply and install valve boxes for ball valves</t>
  </si>
  <si>
    <t>Additional items pertaining to bulk water meters and appeurtenances to be procured on instruction from the Engineer</t>
  </si>
  <si>
    <t>Overheads, charges and profit on item 6.5</t>
  </si>
  <si>
    <t>SCHEDULE G: YARD CONNECTIONS</t>
  </si>
  <si>
    <t>7.1</t>
  </si>
  <si>
    <t>PS1.3 (A)</t>
  </si>
  <si>
    <t>YARD CONNECTIONS</t>
  </si>
  <si>
    <t>7.1.1</t>
  </si>
  <si>
    <t xml:space="preserve">Provision and installation of yard connections </t>
  </si>
  <si>
    <t>7.1.2</t>
  </si>
  <si>
    <t>Extra over items C1 above for overhead charges and profit</t>
  </si>
  <si>
    <t>7.2</t>
  </si>
  <si>
    <t>LEAK DETECTION</t>
  </si>
  <si>
    <t>PA8.2.19</t>
  </si>
  <si>
    <t>Leak free tests</t>
  </si>
  <si>
    <t>SCHEDULE H: ON-PROPERTY PLUMBING RETROFITTING</t>
  </si>
  <si>
    <t>8.1</t>
  </si>
  <si>
    <t xml:space="preserve">PA8.2.8 </t>
  </si>
  <si>
    <t>Preparation and delivery of notice to owner</t>
  </si>
  <si>
    <t>8.2</t>
  </si>
  <si>
    <t xml:space="preserve">PA 8.2.20 </t>
  </si>
  <si>
    <t>100% pre-intervention survey on customer properties</t>
  </si>
  <si>
    <t>8.3</t>
  </si>
  <si>
    <t xml:space="preserve">PA8.2.2 </t>
  </si>
  <si>
    <t xml:space="preserve">Provision and installation of on-property plumbing retrofitting </t>
  </si>
  <si>
    <t>8.4</t>
  </si>
  <si>
    <t>Extra over items 8.3 above for overhead charges and profit</t>
  </si>
  <si>
    <t>Remove and replace or refurbish existing and test plumbing fittings</t>
  </si>
  <si>
    <t>8.5</t>
  </si>
  <si>
    <t xml:space="preserve">PA 8.2.22 </t>
  </si>
  <si>
    <t>Water closet (WC) pans</t>
  </si>
  <si>
    <t>8.5.1</t>
  </si>
  <si>
    <t xml:space="preserve">PA 8.2.23 </t>
  </si>
  <si>
    <t>Water closet (WC) cistern and flushing mechanism</t>
  </si>
  <si>
    <t>a) 6-Litre plastic unit</t>
  </si>
  <si>
    <t>b) 6-Litre porcelain unit</t>
  </si>
  <si>
    <t>8.5.2</t>
  </si>
  <si>
    <t>Flushing unit only</t>
  </si>
  <si>
    <t>a) Plastic flushing unit</t>
  </si>
  <si>
    <t>b) Ceramic flushing unit</t>
  </si>
  <si>
    <t>8.5.3</t>
  </si>
  <si>
    <t xml:space="preserve">PA 8.2.24 </t>
  </si>
  <si>
    <t>Water closet (WC) cistern peripherals</t>
  </si>
  <si>
    <t>a) Cistern-pan connection (Flush pipe)</t>
  </si>
  <si>
    <t>b) Flexible cistern tank supply connection 20X20mm pipe.</t>
  </si>
  <si>
    <t>c) Rubber cone for flush pipe (black)</t>
  </si>
  <si>
    <t xml:space="preserve">PA 8.2.25 </t>
  </si>
  <si>
    <t>Draw-offs (taps) and stop taps (also known as stopcocks) 1) Bib taps</t>
  </si>
  <si>
    <t>i) Internal Taps</t>
  </si>
  <si>
    <t>ii) External taps</t>
  </si>
  <si>
    <t xml:space="preserve"> 2) Pillar taps</t>
  </si>
  <si>
    <t>8.6</t>
  </si>
  <si>
    <t>3) Mixers</t>
  </si>
  <si>
    <t>4) Stoptaps</t>
  </si>
  <si>
    <t>8.9</t>
  </si>
  <si>
    <t>5) Rubber washers</t>
  </si>
  <si>
    <t>8.10</t>
  </si>
  <si>
    <t>PIPEWORK</t>
  </si>
  <si>
    <t>Cut, remove and dispose of existing pipe section/s. Supply, handle, thread/couple, install and test new pipe sections for  diameters 15-20mm for the following pipe;</t>
  </si>
  <si>
    <t>a) I.P.S threaded union system</t>
  </si>
  <si>
    <t>b) HDPE</t>
  </si>
  <si>
    <t>Cut, remove and dispose of polytube pipe section/s. Supply, handle, thread/couple, install and test new pipe sections for diameters 15-20mm.</t>
  </si>
  <si>
    <t>8.11</t>
  </si>
  <si>
    <t>EXTRA-OVER ITEM FOR THE REMOVAL AND RE-INSTATEMENT OF SURFACES</t>
  </si>
  <si>
    <t>a) Remove, temporarily store and re-instate all types of tiles</t>
  </si>
  <si>
    <t>m²</t>
  </si>
  <si>
    <t>b) Remove, temporarily store and re-instate all types of brickwork, and re-plaster</t>
  </si>
  <si>
    <t>8.12</t>
  </si>
  <si>
    <t xml:space="preserve">PA8.2.26 </t>
  </si>
  <si>
    <t>PLUMBING FITTINGS</t>
  </si>
  <si>
    <t>8.12.1</t>
  </si>
  <si>
    <t>Remove and dispose damaged item.  Supply new, install, test and commission.</t>
  </si>
  <si>
    <t>a) Equal tees for 0 -40mm diameter and the following materials</t>
  </si>
  <si>
    <t xml:space="preserve"> i) I.P.S threaded union system</t>
  </si>
  <si>
    <t xml:space="preserve"> ii) HDPE</t>
  </si>
  <si>
    <t xml:space="preserve"> iii) Copper</t>
  </si>
  <si>
    <t>8.12.2</t>
  </si>
  <si>
    <t>b) Unequal tees for 0-40mm diameter and the following materials</t>
  </si>
  <si>
    <t>8.12.3</t>
  </si>
  <si>
    <t>c) Reducing bush 0 to 40mm diameter for the following pipe materials:</t>
  </si>
  <si>
    <t>8.12.4</t>
  </si>
  <si>
    <t>d) 90 degree Bends/Elbows</t>
  </si>
  <si>
    <t>8.15</t>
  </si>
  <si>
    <t>ELECTRICAL EARTHING AND BONDING</t>
  </si>
  <si>
    <t>Electrical Earthing</t>
  </si>
  <si>
    <t>Electrical Bonding</t>
  </si>
  <si>
    <t>a) U-Clamp</t>
  </si>
  <si>
    <t>No/Set of 2</t>
  </si>
  <si>
    <t>b) Galvanised stay wire/ copper earth peg</t>
  </si>
  <si>
    <t>c) Copper earth peg</t>
  </si>
  <si>
    <t>9.</t>
  </si>
  <si>
    <t>SCHEDULE I: CUSTOMER METER INSTALLATION</t>
  </si>
  <si>
    <t>9.1</t>
  </si>
  <si>
    <t>PF22.5</t>
  </si>
  <si>
    <t>a) Supply of 15mm diameter  STS Pre-payment water meter as per JW Metering Guidelines complete inclusive of couplings and Meter Box Unit (MBU)</t>
  </si>
  <si>
    <t>9.2</t>
  </si>
  <si>
    <t>PF22.7</t>
  </si>
  <si>
    <t>STS Customer Interface Unit (CIU-IOT)  (Supply and pairing of STS meter &amp; Switching of meters from Conventional to Prepaid Mode )</t>
  </si>
  <si>
    <t>9.3</t>
  </si>
  <si>
    <t>PF22.8</t>
  </si>
  <si>
    <t xml:space="preserve">	Annual Data Management Fee IOT Network Hosting for 3 years after completion of the contract. (To cover cost for meter reading, meter performance audit and reporting) Please refer to Schedule A and B in the specifications.</t>
  </si>
  <si>
    <t>9.4</t>
  </si>
  <si>
    <t>PF22.6</t>
  </si>
  <si>
    <t>b) Installation of meter per stand</t>
  </si>
  <si>
    <t>9.5</t>
  </si>
  <si>
    <t>TRAINING</t>
  </si>
  <si>
    <t>9.5.1</t>
  </si>
  <si>
    <t>Training for Employer’s staff per session (20 people per group)</t>
  </si>
  <si>
    <t>9.5.2</t>
  </si>
  <si>
    <t>PF22.3.3</t>
  </si>
  <si>
    <t>Meter demonstration per stand by the Supplier’s technicians</t>
  </si>
  <si>
    <t>9.6</t>
  </si>
  <si>
    <t>TECHNICAL SUPPORT</t>
  </si>
  <si>
    <t>9.6.1</t>
  </si>
  <si>
    <t>On- Site Support during construction</t>
  </si>
  <si>
    <t>9.6.2</t>
  </si>
  <si>
    <t>9.6.3</t>
  </si>
  <si>
    <t xml:space="preserve">On-Site Support-for 12 months after completion of the contract. </t>
  </si>
  <si>
    <t xml:space="preserve">No </t>
  </si>
  <si>
    <t>9.6.4</t>
  </si>
  <si>
    <t xml:space="preserve">Removal of existing meters </t>
  </si>
  <si>
    <t>10.</t>
  </si>
  <si>
    <t>SCHEDULE J: OCCUPATIONAL HEALTH AND SAFETY</t>
  </si>
  <si>
    <t>SUPPLY OF ALL ITEMS OF PERSONAL PROTECTIVE CLOTHING/EQUIPMENT &amp; ENSURE USE THEREOF FOR FULL COMPLIANCE</t>
  </si>
  <si>
    <t>10.1</t>
  </si>
  <si>
    <t>Steel toe capped safety boots</t>
  </si>
  <si>
    <t>10.2</t>
  </si>
  <si>
    <t>Appropriate protective clothing</t>
  </si>
  <si>
    <t>10.3</t>
  </si>
  <si>
    <t>Gloves</t>
  </si>
  <si>
    <t>10.4</t>
  </si>
  <si>
    <t>Colour coded hardhats</t>
  </si>
  <si>
    <t>10.5</t>
  </si>
  <si>
    <t>Induction tags /cards</t>
  </si>
  <si>
    <t>10.6</t>
  </si>
  <si>
    <t>Luminous high visibility safety vests</t>
  </si>
  <si>
    <t>10.7</t>
  </si>
  <si>
    <t>Additional items: Contractor to specify  (To be approved by the Engineer)</t>
  </si>
  <si>
    <t>10.8</t>
  </si>
  <si>
    <t>BARRICADING</t>
  </si>
  <si>
    <t>Supply &amp; install Proper Safety Nets, including removal upon completion to ensure full compliance to legislation</t>
  </si>
  <si>
    <t>10.8.1</t>
  </si>
  <si>
    <t>Rigid type barricading</t>
  </si>
  <si>
    <t>10.8.2</t>
  </si>
  <si>
    <t xml:space="preserve">Additional items: As specified by the Engineer </t>
  </si>
  <si>
    <t>10.8.3</t>
  </si>
  <si>
    <t>Profit on item 10.8.2 above</t>
  </si>
  <si>
    <t>JOHANNESBURG WATER</t>
  </si>
  <si>
    <t>DESCRIPTION</t>
  </si>
  <si>
    <t>SCHEDULE C:  EARTHWORKS (PIPE TRENCHES)</t>
  </si>
  <si>
    <t>SCHEDULE D:  BEDDING (PIPES)</t>
  </si>
  <si>
    <t>SCHEDULE E:  MEDIUM PRESSURE PIPELINES</t>
  </si>
  <si>
    <t>SCHEDULE F: ERF CONNECTIONS</t>
  </si>
  <si>
    <t>SCHEDULE H: ON PROPERTY PLUMBING</t>
  </si>
  <si>
    <t>SCHEDULE I: METER INSTALLATION</t>
  </si>
  <si>
    <r>
      <t>SUBTOTAL 1</t>
    </r>
    <r>
      <rPr>
        <sz val="12"/>
        <rFont val="Arial"/>
        <family val="2"/>
      </rPr>
      <t>……………………………………..………………………………</t>
    </r>
  </si>
  <si>
    <t>Escalation</t>
  </si>
  <si>
    <r>
      <t>SUBTOTAL 2</t>
    </r>
    <r>
      <rPr>
        <sz val="12"/>
        <rFont val="Arial"/>
        <family val="2"/>
      </rPr>
      <t>……………………………………..………………………………</t>
    </r>
  </si>
  <si>
    <t>Amount Incl.VAT</t>
  </si>
  <si>
    <t xml:space="preserve">PS 3.2.8       </t>
  </si>
  <si>
    <t>Rate Only</t>
  </si>
  <si>
    <t>After hours On-Site Support</t>
  </si>
  <si>
    <t>PF 22.5</t>
  </si>
  <si>
    <t>PF22,2,1</t>
  </si>
  <si>
    <t>PF22.3.2</t>
  </si>
  <si>
    <t>PF22.3.1</t>
  </si>
  <si>
    <t>PF 22.3.4</t>
  </si>
  <si>
    <t>GREATER ORANGE FARM PHASE 3D WATER INFRASTRUCTURE UPGRADE</t>
  </si>
  <si>
    <t>CONTRACT NUMBER: JW14427D</t>
  </si>
  <si>
    <t>6.8</t>
  </si>
  <si>
    <t>R</t>
  </si>
  <si>
    <r>
      <t>SUBTOTAL 3</t>
    </r>
    <r>
      <rPr>
        <sz val="12"/>
        <rFont val="Arial"/>
        <family val="2"/>
      </rPr>
      <t>……………………………………..………………………………</t>
    </r>
  </si>
  <si>
    <t>Add Estimated Escalation (@ 7% of Subtotal 1)</t>
  </si>
  <si>
    <t>Add Contigencies (@ 10% of Subtotal 2)</t>
  </si>
  <si>
    <t>Add VAT (15% of Subtotal 3)</t>
  </si>
  <si>
    <t>SUBTOTAL 2</t>
  </si>
  <si>
    <t>Rate only</t>
  </si>
  <si>
    <t>g)Compliance with OHS &amp; EM Plans including Safety Officer and Environmental Offcier Salaries</t>
  </si>
  <si>
    <t>1.22</t>
  </si>
  <si>
    <t>1.22.1</t>
  </si>
  <si>
    <t>1.23</t>
  </si>
  <si>
    <t>1.23.1</t>
  </si>
  <si>
    <t>1.23.2</t>
  </si>
  <si>
    <t>1.23.3</t>
  </si>
  <si>
    <t>1.23.4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</si>
</sst>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R&quot;#,##0;\-&quot;R&quot;#,##0"/>
    <numFmt numFmtId="42" formatCode="_-&quot;R&quot;* #,##0_-;\-&quot;R&quot;* #,##0_-;_-&quot;R&quot;* &quot;-&quot;_-;_-@_-"/>
    <numFmt numFmtId="44" formatCode="_-&quot;R&quot;* #,##0.00_-;\-&quot;R&quot;* #,##0.00_-;_-&quot;R&quot;* &quot;-&quot;??_-;_-@_-"/>
    <numFmt numFmtId="164" formatCode="_(* #,##0.00_);_(* \(#,##0.00\);_(* &quot;-&quot;??_);_(@_)"/>
    <numFmt numFmtId="165" formatCode="_ &quot;R&quot;\ * #,##0.00_ ;_ &quot;R&quot;\ * \-#,##0.00_ ;_ &quot;R&quot;\ * &quot;-&quot;??_ ;_ @_ "/>
    <numFmt numFmtId="166" formatCode="_ * #,##0.00_ ;_ * \-#,##0.00_ ;_ * &quot;-&quot;??_ ;_ @_ "/>
    <numFmt numFmtId="167" formatCode="_-[$R-1C09]* #,##0.00_-;\-[$R-1C09]* #,##0.00_-;_-[$R-1C09]* &quot;-&quot;??_-;_-@_-"/>
    <numFmt numFmtId="168" formatCode="#,##0.00_ ;\-#,##0.00\ "/>
    <numFmt numFmtId="169" formatCode="#,##0_ ;\-#,##0\ "/>
    <numFmt numFmtId="170" formatCode="0.0"/>
    <numFmt numFmtId="171" formatCode="&quot;R&quot;\ #,##0.00"/>
    <numFmt numFmtId="172" formatCode="_(* #,##0.000000000_);_(* \(#,##0.000000000\);_(* &quot;-&quot;??_);_(@_)"/>
    <numFmt numFmtId="173" formatCode="&quot;R&quot;#,##0"/>
  </numFmts>
  <fonts count="20" x14ac:knownFonts="1">
    <font>
      <sz val="11"/>
      <color theme="1"/>
      <name val="Calibri"/>
      <family val="2"/>
      <scheme val="minor"/>
    </font>
    <font>
      <sz val="11"/>
      <color theme="1"/>
      <name val="Calibri"/>
      <family val="2"/>
      <scheme val="minor"/>
    </font>
    <font>
      <sz val="10"/>
      <name val="MS Sans Serif"/>
      <family val="2"/>
    </font>
    <font>
      <b/>
      <u/>
      <sz val="10"/>
      <name val="Times New Roman"/>
      <family val="1"/>
    </font>
    <font>
      <sz val="10"/>
      <name val="Arial"/>
      <family val="2"/>
    </font>
    <font>
      <sz val="10"/>
      <name val="Times New Roman"/>
      <family val="1"/>
      <charset val="204"/>
    </font>
    <font>
      <b/>
      <sz val="12"/>
      <name val="Arial"/>
      <family val="2"/>
    </font>
    <font>
      <sz val="12"/>
      <name val="Arial"/>
      <family val="2"/>
    </font>
    <font>
      <vertAlign val="superscript"/>
      <sz val="12"/>
      <name val="Arial"/>
      <family val="2"/>
    </font>
    <font>
      <sz val="8"/>
      <name val="Calibri"/>
      <family val="2"/>
      <scheme val="minor"/>
    </font>
    <font>
      <strike/>
      <sz val="12"/>
      <name val="Arial"/>
      <family val="2"/>
    </font>
    <font>
      <i/>
      <sz val="12"/>
      <name val="Arial"/>
      <family val="2"/>
    </font>
    <font>
      <b/>
      <sz val="16"/>
      <name val="Arial Narrow"/>
      <family val="2"/>
    </font>
    <font>
      <sz val="11"/>
      <name val="Calibri"/>
      <family val="2"/>
      <scheme val="minor"/>
    </font>
    <font>
      <sz val="12"/>
      <name val="MS Sans Serif"/>
      <family val="2"/>
    </font>
    <font>
      <sz val="12"/>
      <name val="Calibri"/>
      <family val="2"/>
    </font>
    <font>
      <b/>
      <sz val="12"/>
      <name val="Arial Narrow"/>
      <family val="2"/>
    </font>
    <font>
      <sz val="12"/>
      <name val="Calibri"/>
      <family val="2"/>
      <scheme val="minor"/>
    </font>
    <font>
      <u/>
      <sz val="12"/>
      <name val="Arial"/>
      <family val="2"/>
    </font>
    <font>
      <b/>
      <sz val="14"/>
      <name val="Arial"/>
      <family val="2"/>
    </font>
  </fonts>
  <fills count="3">
    <fill>
      <patternFill patternType="none"/>
    </fill>
    <fill>
      <patternFill patternType="gray125"/>
    </fill>
    <fill>
      <patternFill patternType="solid">
        <fgColor theme="0"/>
        <bgColor indexed="64"/>
      </patternFill>
    </fill>
  </fills>
  <borders count="59">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medium">
        <color indexed="64"/>
      </left>
      <right/>
      <top/>
      <bottom/>
      <diagonal/>
    </border>
    <border>
      <left/>
      <right style="thin">
        <color auto="1"/>
      </right>
      <top style="thin">
        <color auto="1"/>
      </top>
      <bottom style="medium">
        <color auto="1"/>
      </bottom>
      <diagonal/>
    </border>
    <border>
      <left style="thin">
        <color rgb="FF010101"/>
      </left>
      <right style="thin">
        <color rgb="FF010101"/>
      </right>
      <top/>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medium">
        <color auto="1"/>
      </top>
      <bottom style="medium">
        <color indexed="64"/>
      </bottom>
      <diagonal/>
    </border>
    <border>
      <left style="medium">
        <color auto="1"/>
      </left>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auto="1"/>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top style="thin">
        <color auto="1"/>
      </top>
      <bottom style="medium">
        <color auto="1"/>
      </bottom>
      <diagonal/>
    </border>
    <border>
      <left style="thin">
        <color indexed="64"/>
      </left>
      <right style="medium">
        <color indexed="64"/>
      </right>
      <top style="medium">
        <color indexed="64"/>
      </top>
      <bottom/>
      <diagonal/>
    </border>
    <border>
      <left style="thin">
        <color indexed="64"/>
      </left>
      <right style="medium">
        <color auto="1"/>
      </right>
      <top style="thin">
        <color indexed="64"/>
      </top>
      <bottom/>
      <diagonal/>
    </border>
    <border>
      <left/>
      <right style="medium">
        <color auto="1"/>
      </right>
      <top style="thin">
        <color indexed="64"/>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auto="1"/>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auto="1"/>
      </top>
      <bottom style="thin">
        <color indexed="64"/>
      </bottom>
      <diagonal/>
    </border>
    <border>
      <left/>
      <right style="thin">
        <color indexed="64"/>
      </right>
      <top style="medium">
        <color auto="1"/>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0" fontId="2" fillId="0" borderId="0"/>
    <xf numFmtId="0" fontId="2" fillId="0" borderId="0"/>
    <xf numFmtId="0" fontId="3" fillId="0" borderId="0"/>
    <xf numFmtId="0" fontId="4" fillId="0" borderId="0"/>
    <xf numFmtId="0" fontId="4" fillId="0" borderId="0"/>
    <xf numFmtId="0" fontId="5" fillId="0" borderId="0" applyNumberFormat="0" applyFill="0" applyBorder="0" applyProtection="0">
      <alignment vertical="top" wrapText="1"/>
    </xf>
    <xf numFmtId="44" fontId="1" fillId="0" borderId="0" applyFont="0" applyFill="0" applyBorder="0" applyAlignment="0" applyProtection="0"/>
    <xf numFmtId="166" fontId="1" fillId="0" borderId="0" applyFont="0" applyFill="0" applyBorder="0" applyAlignment="0" applyProtection="0"/>
  </cellStyleXfs>
  <cellXfs count="366">
    <xf numFmtId="0" fontId="0" fillId="0" borderId="0" xfId="0"/>
    <xf numFmtId="3" fontId="6" fillId="0" borderId="5" xfId="1" applyNumberFormat="1" applyFont="1" applyFill="1" applyBorder="1" applyAlignment="1">
      <alignment horizontal="center" vertical="center" wrapText="1"/>
    </xf>
    <xf numFmtId="0" fontId="7" fillId="0" borderId="5" xfId="2" quotePrefix="1" applyFont="1" applyBorder="1" applyAlignment="1">
      <alignment horizontal="center" vertical="center" wrapText="1"/>
    </xf>
    <xf numFmtId="0" fontId="7" fillId="0" borderId="5" xfId="2" applyFont="1" applyBorder="1" applyAlignment="1">
      <alignment horizontal="center" vertical="center" wrapText="1"/>
    </xf>
    <xf numFmtId="0" fontId="7" fillId="0" borderId="5" xfId="2" quotePrefix="1" applyFont="1" applyBorder="1" applyAlignment="1">
      <alignment vertical="center" wrapText="1"/>
    </xf>
    <xf numFmtId="0" fontId="7" fillId="0" borderId="0" xfId="2" applyFont="1" applyAlignment="1" applyProtection="1">
      <alignment vertical="center" wrapText="1"/>
      <protection locked="0"/>
    </xf>
    <xf numFmtId="0" fontId="7" fillId="0" borderId="5" xfId="0" applyFont="1" applyBorder="1" applyAlignment="1">
      <alignment horizontal="center" vertical="center" wrapText="1"/>
    </xf>
    <xf numFmtId="0" fontId="7" fillId="0" borderId="5" xfId="0" applyFont="1" applyBorder="1" applyAlignment="1">
      <alignment horizontal="center" wrapText="1"/>
    </xf>
    <xf numFmtId="0" fontId="7" fillId="0" borderId="5" xfId="0" applyFont="1" applyBorder="1" applyAlignment="1">
      <alignment horizontal="left" vertical="top" wrapText="1"/>
    </xf>
    <xf numFmtId="3" fontId="7" fillId="0" borderId="5" xfId="2" quotePrefix="1" applyNumberFormat="1" applyFont="1" applyBorder="1" applyAlignment="1">
      <alignment horizontal="center" vertical="center" wrapText="1"/>
    </xf>
    <xf numFmtId="4" fontId="7" fillId="0" borderId="23" xfId="2" applyNumberFormat="1" applyFont="1" applyBorder="1" applyAlignment="1" applyProtection="1">
      <alignment horizontal="center" vertical="center" wrapText="1"/>
      <protection locked="0"/>
    </xf>
    <xf numFmtId="3" fontId="7" fillId="0" borderId="5" xfId="2" applyNumberFormat="1" applyFont="1" applyBorder="1" applyAlignment="1">
      <alignment horizontal="center" vertical="center" wrapText="1"/>
    </xf>
    <xf numFmtId="0" fontId="7" fillId="0" borderId="5" xfId="0" applyFont="1" applyBorder="1" applyAlignment="1">
      <alignment horizontal="center" vertical="top" wrapText="1"/>
    </xf>
    <xf numFmtId="0" fontId="6" fillId="0" borderId="6" xfId="0" applyFont="1" applyBorder="1" applyAlignment="1">
      <alignment horizontal="center" vertical="top" wrapText="1"/>
    </xf>
    <xf numFmtId="0" fontId="7" fillId="0" borderId="6" xfId="0" applyFont="1" applyBorder="1" applyAlignment="1">
      <alignment vertical="top" wrapText="1"/>
    </xf>
    <xf numFmtId="0" fontId="6" fillId="0" borderId="5" xfId="0" applyFont="1" applyBorder="1" applyAlignment="1">
      <alignment horizontal="left" vertical="top" wrapText="1"/>
    </xf>
    <xf numFmtId="3" fontId="7" fillId="0" borderId="5" xfId="0" applyNumberFormat="1" applyFont="1" applyBorder="1" applyAlignment="1">
      <alignment horizontal="center" vertical="center" wrapText="1"/>
    </xf>
    <xf numFmtId="0" fontId="6" fillId="0" borderId="5" xfId="0" applyFont="1" applyBorder="1" applyAlignment="1">
      <alignment horizontal="center" wrapText="1"/>
    </xf>
    <xf numFmtId="167" fontId="7" fillId="0" borderId="23" xfId="2" applyNumberFormat="1" applyFont="1" applyBorder="1" applyAlignment="1" applyProtection="1">
      <alignment horizontal="center" vertical="center" wrapText="1"/>
      <protection locked="0"/>
    </xf>
    <xf numFmtId="44" fontId="7" fillId="0" borderId="23" xfId="8" applyFont="1" applyFill="1" applyBorder="1" applyAlignment="1" applyProtection="1">
      <alignment horizontal="center" vertical="center" wrapText="1"/>
      <protection locked="0"/>
    </xf>
    <xf numFmtId="0" fontId="7" fillId="0" borderId="6" xfId="0" applyFont="1" applyBorder="1" applyAlignment="1">
      <alignment horizontal="center" vertical="top" wrapText="1"/>
    </xf>
    <xf numFmtId="44" fontId="7" fillId="0" borderId="23" xfId="8" applyFont="1" applyFill="1" applyBorder="1" applyAlignment="1" applyProtection="1">
      <alignment vertical="center" wrapText="1"/>
      <protection locked="0"/>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5" xfId="0" applyFont="1" applyBorder="1" applyAlignment="1">
      <alignment vertical="top" wrapText="1"/>
    </xf>
    <xf numFmtId="0" fontId="6" fillId="0" borderId="5" xfId="0" applyFont="1" applyBorder="1" applyAlignment="1">
      <alignment vertical="center" wrapText="1"/>
    </xf>
    <xf numFmtId="3" fontId="7" fillId="0" borderId="5" xfId="8" applyNumberFormat="1"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5" xfId="2" applyFont="1" applyBorder="1" applyAlignment="1">
      <alignment vertical="center" wrapText="1"/>
    </xf>
    <xf numFmtId="44" fontId="7" fillId="0" borderId="23" xfId="8" applyFont="1" applyFill="1" applyBorder="1" applyAlignment="1">
      <alignment horizontal="center" vertical="center" wrapText="1"/>
    </xf>
    <xf numFmtId="44" fontId="6" fillId="0" borderId="19" xfId="8" applyFont="1" applyFill="1" applyBorder="1" applyAlignment="1" applyProtection="1">
      <alignment horizontal="center" vertical="center" wrapText="1"/>
      <protection locked="0"/>
    </xf>
    <xf numFmtId="0" fontId="6" fillId="0" borderId="5" xfId="2" applyFont="1" applyBorder="1" applyAlignment="1">
      <alignment vertical="center" wrapText="1"/>
    </xf>
    <xf numFmtId="0" fontId="6" fillId="0" borderId="5" xfId="3" applyFont="1" applyBorder="1" applyAlignment="1">
      <alignment horizontal="left" vertical="center"/>
    </xf>
    <xf numFmtId="44" fontId="7" fillId="0" borderId="0" xfId="8" applyFont="1" applyFill="1" applyBorder="1" applyAlignment="1">
      <alignment horizontal="center" vertical="center"/>
    </xf>
    <xf numFmtId="168" fontId="7" fillId="0" borderId="6" xfId="0" applyNumberFormat="1" applyFont="1" applyBorder="1" applyAlignment="1" applyProtection="1">
      <alignment horizontal="center" vertical="center" wrapText="1"/>
      <protection locked="0"/>
    </xf>
    <xf numFmtId="4" fontId="7" fillId="0" borderId="0" xfId="0" applyNumberFormat="1" applyFont="1" applyAlignment="1">
      <alignment vertical="center"/>
    </xf>
    <xf numFmtId="167" fontId="7" fillId="0" borderId="0" xfId="0" applyNumberFormat="1" applyFont="1" applyAlignment="1">
      <alignment vertical="center"/>
    </xf>
    <xf numFmtId="0" fontId="7" fillId="0" borderId="0" xfId="0" applyFont="1" applyAlignment="1">
      <alignment vertical="center"/>
    </xf>
    <xf numFmtId="0" fontId="6" fillId="0" borderId="0" xfId="2" applyFont="1" applyAlignment="1">
      <alignment horizontal="center" vertical="center" wrapText="1"/>
    </xf>
    <xf numFmtId="0" fontId="6" fillId="0" borderId="5" xfId="2" quotePrefix="1" applyFont="1" applyBorder="1" applyAlignment="1">
      <alignment horizontal="center" vertical="center" wrapText="1"/>
    </xf>
    <xf numFmtId="0" fontId="6" fillId="0" borderId="5" xfId="2" quotePrefix="1" applyFont="1" applyBorder="1" applyAlignment="1">
      <alignment vertical="center" wrapText="1"/>
    </xf>
    <xf numFmtId="166" fontId="7" fillId="0" borderId="0" xfId="9" applyFont="1" applyFill="1" applyAlignment="1" applyProtection="1">
      <alignment vertical="center" wrapText="1"/>
      <protection locked="0"/>
    </xf>
    <xf numFmtId="0" fontId="6" fillId="0" borderId="5" xfId="2" applyFont="1" applyBorder="1" applyAlignment="1">
      <alignment horizontal="center" vertical="center" wrapText="1"/>
    </xf>
    <xf numFmtId="0" fontId="7" fillId="0" borderId="5" xfId="3" applyFont="1" applyBorder="1" applyAlignment="1">
      <alignment horizontal="left" vertical="center"/>
    </xf>
    <xf numFmtId="0" fontId="7" fillId="0" borderId="5" xfId="3" applyFont="1" applyBorder="1" applyAlignment="1">
      <alignment horizontal="left" vertical="center" wrapText="1"/>
    </xf>
    <xf numFmtId="0" fontId="7" fillId="0" borderId="8" xfId="2" quotePrefix="1" applyFont="1" applyBorder="1" applyAlignment="1" applyProtection="1">
      <alignment horizontal="center" vertical="center" wrapText="1"/>
      <protection locked="0"/>
    </xf>
    <xf numFmtId="3" fontId="7" fillId="0" borderId="6" xfId="2" applyNumberFormat="1" applyFont="1" applyBorder="1" applyAlignment="1">
      <alignment horizontal="center" vertical="center" wrapText="1"/>
    </xf>
    <xf numFmtId="0" fontId="10" fillId="0" borderId="5" xfId="2" applyFont="1" applyBorder="1" applyAlignment="1">
      <alignment horizontal="center" vertical="center" wrapText="1"/>
    </xf>
    <xf numFmtId="164" fontId="7" fillId="0" borderId="0" xfId="2" applyNumberFormat="1" applyFont="1" applyAlignment="1" applyProtection="1">
      <alignment vertical="center" wrapText="1"/>
      <protection locked="0"/>
    </xf>
    <xf numFmtId="0" fontId="7" fillId="0" borderId="6" xfId="2" applyFont="1" applyBorder="1" applyAlignment="1">
      <alignment vertical="center" wrapText="1"/>
    </xf>
    <xf numFmtId="0" fontId="11" fillId="0" borderId="5" xfId="2" applyFont="1" applyBorder="1" applyAlignment="1">
      <alignment vertical="center" wrapText="1"/>
    </xf>
    <xf numFmtId="0" fontId="7" fillId="0" borderId="8" xfId="2" quotePrefix="1" applyFont="1" applyBorder="1" applyAlignment="1">
      <alignment horizontal="center" vertical="center" wrapText="1"/>
    </xf>
    <xf numFmtId="0" fontId="7" fillId="0" borderId="5" xfId="2" applyFont="1" applyBorder="1" applyAlignment="1" applyProtection="1">
      <alignment horizontal="center" vertical="center" wrapText="1"/>
      <protection locked="0"/>
    </xf>
    <xf numFmtId="0" fontId="7" fillId="0" borderId="6" xfId="2" applyFont="1" applyBorder="1" applyAlignment="1">
      <alignment horizontal="center" vertical="center" wrapText="1"/>
    </xf>
    <xf numFmtId="0" fontId="6" fillId="0" borderId="21" xfId="2" applyFont="1" applyBorder="1" applyAlignment="1">
      <alignment horizontal="center" vertical="center" wrapText="1"/>
    </xf>
    <xf numFmtId="0" fontId="6" fillId="0" borderId="27" xfId="2" applyFont="1" applyBorder="1" applyAlignment="1">
      <alignment horizontal="center" vertical="center" wrapText="1"/>
    </xf>
    <xf numFmtId="3" fontId="6" fillId="0" borderId="27" xfId="2" applyNumberFormat="1" applyFont="1" applyBorder="1" applyAlignment="1">
      <alignment horizontal="center" vertical="center" wrapText="1"/>
    </xf>
    <xf numFmtId="4" fontId="6" fillId="0" borderId="27" xfId="2" applyNumberFormat="1" applyFont="1" applyBorder="1" applyAlignment="1">
      <alignment horizontal="center" vertical="center" wrapText="1"/>
    </xf>
    <xf numFmtId="44" fontId="6" fillId="0" borderId="19" xfId="8" applyFont="1" applyFill="1" applyBorder="1" applyAlignment="1">
      <alignment horizontal="center" vertical="center" wrapText="1"/>
    </xf>
    <xf numFmtId="1" fontId="6" fillId="0" borderId="22" xfId="2" applyNumberFormat="1" applyFont="1" applyBorder="1" applyAlignment="1">
      <alignment horizontal="center" vertical="center" wrapText="1"/>
    </xf>
    <xf numFmtId="0" fontId="6" fillId="0" borderId="6" xfId="2" quotePrefix="1" applyFont="1" applyBorder="1" applyAlignment="1">
      <alignment horizontal="center" vertical="center" wrapText="1"/>
    </xf>
    <xf numFmtId="3" fontId="7" fillId="0" borderId="6" xfId="2" applyNumberFormat="1" applyFont="1" applyBorder="1" applyAlignment="1" applyProtection="1">
      <alignment horizontal="center" vertical="center" wrapText="1"/>
      <protection locked="0"/>
    </xf>
    <xf numFmtId="171" fontId="7" fillId="0" borderId="5" xfId="2" applyNumberFormat="1" applyFont="1" applyBorder="1" applyAlignment="1">
      <alignment horizontal="center" vertical="center" wrapText="1"/>
    </xf>
    <xf numFmtId="0" fontId="6" fillId="0" borderId="22" xfId="2" applyFont="1" applyBorder="1" applyAlignment="1">
      <alignment horizontal="center" vertical="center" wrapText="1"/>
    </xf>
    <xf numFmtId="0" fontId="6" fillId="0" borderId="6" xfId="2" applyFont="1" applyBorder="1" applyAlignment="1">
      <alignment horizontal="center" vertical="center" wrapText="1"/>
    </xf>
    <xf numFmtId="0" fontId="6" fillId="0" borderId="6" xfId="2" applyFont="1" applyBorder="1" applyAlignment="1">
      <alignment horizontal="left" vertical="center" wrapText="1"/>
    </xf>
    <xf numFmtId="1" fontId="7" fillId="0" borderId="6" xfId="2" applyNumberFormat="1" applyFont="1" applyBorder="1" applyAlignment="1" applyProtection="1">
      <alignment horizontal="center" vertical="center" wrapText="1"/>
      <protection locked="0"/>
    </xf>
    <xf numFmtId="44" fontId="7" fillId="0" borderId="6" xfId="8" applyFont="1" applyFill="1" applyBorder="1" applyAlignment="1" applyProtection="1">
      <alignment horizontal="center" vertical="center" wrapText="1"/>
      <protection locked="0"/>
    </xf>
    <xf numFmtId="0" fontId="7" fillId="0" borderId="22" xfId="2" applyFont="1" applyBorder="1" applyAlignment="1">
      <alignment horizontal="center" vertical="center" wrapText="1"/>
    </xf>
    <xf numFmtId="0" fontId="7" fillId="0" borderId="6" xfId="2" applyFont="1" applyBorder="1" applyAlignment="1">
      <alignment horizontal="left" vertical="center" wrapText="1"/>
    </xf>
    <xf numFmtId="44" fontId="7" fillId="0" borderId="6" xfId="8" applyFont="1" applyFill="1" applyBorder="1" applyAlignment="1">
      <alignment horizontal="center" vertical="center" wrapText="1"/>
    </xf>
    <xf numFmtId="3" fontId="7" fillId="0" borderId="0" xfId="2" applyNumberFormat="1" applyFont="1" applyAlignment="1" applyProtection="1">
      <alignment vertical="center" wrapText="1"/>
      <protection locked="0"/>
    </xf>
    <xf numFmtId="1" fontId="7" fillId="0" borderId="6" xfId="2" applyNumberFormat="1" applyFont="1" applyBorder="1" applyAlignment="1">
      <alignment horizontal="center" vertical="center" wrapText="1"/>
    </xf>
    <xf numFmtId="3" fontId="6" fillId="0" borderId="6" xfId="2" applyNumberFormat="1" applyFont="1" applyBorder="1" applyAlignment="1" applyProtection="1">
      <alignment horizontal="center" vertical="center" wrapText="1"/>
      <protection locked="0"/>
    </xf>
    <xf numFmtId="44" fontId="7" fillId="0" borderId="5" xfId="8" applyFont="1" applyFill="1" applyBorder="1" applyAlignment="1">
      <alignment horizontal="center" vertical="center" wrapText="1"/>
    </xf>
    <xf numFmtId="3" fontId="6" fillId="0" borderId="5" xfId="2" applyNumberFormat="1" applyFont="1" applyBorder="1" applyAlignment="1">
      <alignment horizontal="center" vertical="center" wrapText="1"/>
    </xf>
    <xf numFmtId="1" fontId="7" fillId="0" borderId="5" xfId="2" applyNumberFormat="1" applyFont="1" applyBorder="1" applyAlignment="1">
      <alignment horizontal="center" vertical="center" wrapText="1"/>
    </xf>
    <xf numFmtId="0" fontId="6" fillId="0" borderId="6" xfId="2" applyFont="1" applyBorder="1" applyAlignment="1">
      <alignment vertical="center" wrapText="1"/>
    </xf>
    <xf numFmtId="0" fontId="7" fillId="0" borderId="6" xfId="2" quotePrefix="1" applyFont="1" applyBorder="1" applyAlignment="1">
      <alignment vertical="center" wrapText="1"/>
    </xf>
    <xf numFmtId="3" fontId="7" fillId="0" borderId="6" xfId="2" quotePrefix="1" applyNumberFormat="1" applyFont="1" applyBorder="1" applyAlignment="1">
      <alignment horizontal="center" vertical="center" wrapText="1"/>
    </xf>
    <xf numFmtId="3" fontId="7" fillId="0" borderId="6" xfId="2" quotePrefix="1" applyNumberFormat="1" applyFont="1" applyBorder="1" applyAlignment="1" applyProtection="1">
      <alignment horizontal="center" vertical="center" wrapText="1"/>
      <protection locked="0"/>
    </xf>
    <xf numFmtId="0" fontId="7" fillId="0" borderId="22" xfId="2" applyFont="1" applyBorder="1" applyAlignment="1">
      <alignment horizontal="left" vertical="center" wrapText="1"/>
    </xf>
    <xf numFmtId="2" fontId="7" fillId="0" borderId="22" xfId="2" applyNumberFormat="1" applyFont="1" applyBorder="1" applyAlignment="1">
      <alignment horizontal="left" vertical="center" wrapText="1"/>
    </xf>
    <xf numFmtId="0" fontId="6" fillId="0" borderId="8" xfId="2" applyFont="1" applyBorder="1" applyAlignment="1" applyProtection="1">
      <alignment horizontal="left" vertical="center" wrapText="1"/>
      <protection locked="0"/>
    </xf>
    <xf numFmtId="0" fontId="6" fillId="0" borderId="28" xfId="2" applyFont="1" applyBorder="1" applyAlignment="1" applyProtection="1">
      <alignment horizontal="center" vertical="center" wrapText="1"/>
      <protection locked="0"/>
    </xf>
    <xf numFmtId="0" fontId="6" fillId="0" borderId="28" xfId="2" applyFont="1" applyBorder="1" applyAlignment="1" applyProtection="1">
      <alignment vertical="center" wrapText="1"/>
      <protection locked="0"/>
    </xf>
    <xf numFmtId="3" fontId="6" fillId="0" borderId="27" xfId="2" applyNumberFormat="1" applyFont="1" applyBorder="1" applyAlignment="1" applyProtection="1">
      <alignment horizontal="center" vertical="center" wrapText="1"/>
      <protection locked="0"/>
    </xf>
    <xf numFmtId="4" fontId="6" fillId="0" borderId="27" xfId="2" applyNumberFormat="1" applyFont="1" applyBorder="1" applyAlignment="1" applyProtection="1">
      <alignment vertical="center" wrapText="1"/>
      <protection locked="0"/>
    </xf>
    <xf numFmtId="167" fontId="6" fillId="0" borderId="19" xfId="2" applyNumberFormat="1" applyFont="1" applyBorder="1" applyAlignment="1" applyProtection="1">
      <alignment vertical="center" wrapText="1"/>
      <protection locked="0"/>
    </xf>
    <xf numFmtId="0" fontId="7" fillId="0" borderId="5" xfId="2" applyFont="1" applyBorder="1" applyAlignment="1" applyProtection="1">
      <alignment horizontal="left" vertical="center" wrapText="1"/>
      <protection locked="0"/>
    </xf>
    <xf numFmtId="0" fontId="7" fillId="0" borderId="5" xfId="2" applyFont="1" applyBorder="1" applyAlignment="1" applyProtection="1">
      <alignment vertical="center" wrapText="1"/>
      <protection locked="0"/>
    </xf>
    <xf numFmtId="4" fontId="7" fillId="0" borderId="6" xfId="2" applyNumberFormat="1" applyFont="1" applyBorder="1" applyAlignment="1" applyProtection="1">
      <alignment vertical="center" wrapText="1"/>
      <protection locked="0"/>
    </xf>
    <xf numFmtId="1" fontId="7" fillId="0" borderId="6" xfId="2" applyNumberFormat="1" applyFont="1" applyBorder="1" applyAlignment="1">
      <alignment horizontal="center" vertical="center"/>
    </xf>
    <xf numFmtId="44" fontId="6" fillId="0" borderId="27" xfId="8" applyFont="1" applyFill="1" applyBorder="1" applyAlignment="1">
      <alignment horizontal="center" vertical="center" wrapText="1"/>
    </xf>
    <xf numFmtId="3" fontId="7" fillId="0" borderId="5" xfId="2" applyNumberFormat="1" applyFont="1" applyBorder="1" applyAlignment="1" applyProtection="1">
      <alignment horizontal="center" vertical="center" wrapText="1"/>
      <protection locked="0"/>
    </xf>
    <xf numFmtId="44" fontId="6" fillId="0" borderId="5" xfId="8" applyFont="1" applyFill="1" applyBorder="1" applyAlignment="1">
      <alignment horizontal="center" vertical="center" wrapText="1"/>
    </xf>
    <xf numFmtId="0" fontId="7" fillId="0" borderId="6" xfId="2" applyFont="1" applyBorder="1" applyAlignment="1">
      <alignment horizontal="center" vertical="center"/>
    </xf>
    <xf numFmtId="1" fontId="7" fillId="0" borderId="5" xfId="2" applyNumberFormat="1" applyFont="1" applyBorder="1" applyAlignment="1" applyProtection="1">
      <alignment horizontal="center" vertical="center" wrapText="1"/>
      <protection locked="0"/>
    </xf>
    <xf numFmtId="44" fontId="7" fillId="0" borderId="5" xfId="8" applyFont="1" applyFill="1" applyBorder="1" applyAlignment="1" applyProtection="1">
      <alignment horizontal="center" vertical="center" wrapText="1"/>
      <protection locked="0"/>
    </xf>
    <xf numFmtId="170" fontId="7" fillId="0" borderId="5" xfId="2" applyNumberFormat="1" applyFont="1" applyBorder="1" applyAlignment="1" applyProtection="1">
      <alignment horizontal="center" vertical="center" wrapText="1"/>
      <protection locked="0"/>
    </xf>
    <xf numFmtId="166" fontId="7" fillId="0" borderId="0" xfId="2" applyNumberFormat="1" applyFont="1" applyAlignment="1" applyProtection="1">
      <alignment vertical="center" wrapText="1"/>
      <protection locked="0"/>
    </xf>
    <xf numFmtId="0" fontId="6" fillId="0" borderId="6" xfId="2" quotePrefix="1" applyFont="1" applyBorder="1" applyAlignment="1">
      <alignment vertical="center" wrapText="1"/>
    </xf>
    <xf numFmtId="0" fontId="7" fillId="0" borderId="12" xfId="2" applyFont="1" applyBorder="1" applyAlignment="1">
      <alignment horizontal="center" vertical="center"/>
    </xf>
    <xf numFmtId="0" fontId="7" fillId="0" borderId="6" xfId="2" quotePrefix="1" applyFont="1" applyBorder="1" applyAlignment="1">
      <alignment horizontal="left" vertical="center" wrapText="1"/>
    </xf>
    <xf numFmtId="0" fontId="7" fillId="0" borderId="12" xfId="2" applyFont="1" applyBorder="1" applyAlignment="1">
      <alignment horizontal="center" vertical="center" wrapText="1"/>
    </xf>
    <xf numFmtId="44" fontId="6" fillId="0" borderId="27" xfId="8" applyFont="1" applyFill="1" applyBorder="1" applyAlignment="1">
      <alignment vertical="center" wrapText="1"/>
    </xf>
    <xf numFmtId="3" fontId="7" fillId="0" borderId="6" xfId="0" applyNumberFormat="1" applyFont="1" applyBorder="1" applyAlignment="1">
      <alignment horizontal="center" vertical="center" wrapText="1"/>
    </xf>
    <xf numFmtId="0" fontId="6" fillId="0" borderId="6" xfId="0" applyFont="1" applyBorder="1" applyAlignment="1">
      <alignment vertical="top" wrapText="1"/>
    </xf>
    <xf numFmtId="0" fontId="7" fillId="0" borderId="12" xfId="0" applyFont="1" applyBorder="1" applyAlignment="1">
      <alignment horizontal="center" vertical="center" wrapText="1"/>
    </xf>
    <xf numFmtId="3" fontId="6" fillId="0" borderId="19" xfId="2" applyNumberFormat="1" applyFont="1" applyBorder="1" applyAlignment="1">
      <alignment horizontal="center" vertical="center" wrapText="1"/>
    </xf>
    <xf numFmtId="0" fontId="6" fillId="0" borderId="5" xfId="0" applyFont="1" applyBorder="1" applyAlignment="1">
      <alignment horizontal="center" vertical="top" wrapText="1"/>
    </xf>
    <xf numFmtId="0" fontId="6" fillId="0" borderId="5" xfId="0" quotePrefix="1" applyFont="1" applyBorder="1" applyAlignment="1">
      <alignment horizontal="left" vertical="top" wrapText="1"/>
    </xf>
    <xf numFmtId="0" fontId="6" fillId="0" borderId="5" xfId="0" applyFont="1" applyBorder="1" applyAlignment="1">
      <alignment horizontal="center" vertical="center" wrapText="1"/>
    </xf>
    <xf numFmtId="3" fontId="6" fillId="0" borderId="5" xfId="0" applyNumberFormat="1" applyFont="1" applyBorder="1" applyAlignment="1">
      <alignment horizontal="center" vertical="center" wrapText="1"/>
    </xf>
    <xf numFmtId="0" fontId="6" fillId="0" borderId="8" xfId="2" applyFont="1" applyBorder="1" applyAlignment="1">
      <alignment horizontal="center" vertical="center" wrapText="1"/>
    </xf>
    <xf numFmtId="0" fontId="6" fillId="0" borderId="28" xfId="2" applyFont="1" applyBorder="1" applyAlignment="1">
      <alignment horizontal="center" vertical="center" wrapText="1"/>
    </xf>
    <xf numFmtId="3" fontId="6" fillId="0" borderId="28" xfId="2" applyNumberFormat="1" applyFont="1" applyBorder="1" applyAlignment="1">
      <alignment horizontal="center" vertical="center" wrapText="1"/>
    </xf>
    <xf numFmtId="44" fontId="6" fillId="0" borderId="19" xfId="8" applyFont="1" applyFill="1" applyBorder="1" applyAlignment="1">
      <alignment vertical="center" wrapText="1"/>
    </xf>
    <xf numFmtId="0" fontId="7" fillId="0" borderId="8" xfId="0" applyFont="1" applyBorder="1" applyAlignment="1">
      <alignment horizontal="center" vertical="center" wrapText="1"/>
    </xf>
    <xf numFmtId="0" fontId="6" fillId="0" borderId="5" xfId="0" applyFont="1" applyBorder="1" applyAlignment="1">
      <alignment horizontal="left" vertical="center" wrapText="1"/>
    </xf>
    <xf numFmtId="165" fontId="6" fillId="0" borderId="6" xfId="0" applyNumberFormat="1" applyFont="1" applyBorder="1" applyAlignment="1" applyProtection="1">
      <alignment horizontal="left" vertical="center" wrapText="1"/>
      <protection locked="0"/>
    </xf>
    <xf numFmtId="165" fontId="7" fillId="0" borderId="6" xfId="0" applyNumberFormat="1" applyFont="1" applyBorder="1" applyAlignment="1" applyProtection="1">
      <alignment vertical="center" wrapText="1"/>
      <protection locked="0"/>
    </xf>
    <xf numFmtId="165" fontId="7" fillId="0" borderId="5" xfId="0" applyNumberFormat="1" applyFont="1" applyBorder="1" applyAlignment="1" applyProtection="1">
      <alignment horizontal="center" vertical="center" wrapText="1"/>
      <protection locked="0"/>
    </xf>
    <xf numFmtId="168" fontId="7" fillId="0" borderId="5" xfId="0" applyNumberFormat="1" applyFont="1" applyBorder="1" applyAlignment="1" applyProtection="1">
      <alignment horizontal="center" vertical="center" wrapText="1"/>
      <protection locked="0"/>
    </xf>
    <xf numFmtId="168" fontId="7" fillId="0" borderId="6" xfId="0" applyNumberFormat="1" applyFont="1" applyBorder="1" applyAlignment="1" applyProtection="1">
      <alignment vertical="center" wrapText="1"/>
      <protection locked="0"/>
    </xf>
    <xf numFmtId="169" fontId="7" fillId="0" borderId="6" xfId="0" applyNumberFormat="1" applyFont="1" applyBorder="1" applyAlignment="1" applyProtection="1">
      <alignment horizontal="center" vertical="center" wrapText="1"/>
      <protection locked="0"/>
    </xf>
    <xf numFmtId="4" fontId="7" fillId="0" borderId="0" xfId="2" applyNumberFormat="1" applyFont="1" applyAlignment="1" applyProtection="1">
      <alignment vertical="center" wrapText="1"/>
      <protection locked="0"/>
    </xf>
    <xf numFmtId="167" fontId="7" fillId="0" borderId="0" xfId="2" applyNumberFormat="1" applyFont="1" applyAlignment="1" applyProtection="1">
      <alignment vertical="center" wrapText="1"/>
      <protection locked="0"/>
    </xf>
    <xf numFmtId="172" fontId="7" fillId="0" borderId="0" xfId="2" applyNumberFormat="1" applyFont="1" applyAlignment="1" applyProtection="1">
      <alignment vertical="center" wrapText="1"/>
      <protection locked="0"/>
    </xf>
    <xf numFmtId="44" fontId="7" fillId="0" borderId="0" xfId="8" applyFont="1" applyFill="1" applyAlignment="1">
      <alignment horizontal="center" vertical="center"/>
    </xf>
    <xf numFmtId="0" fontId="12" fillId="0" borderId="0" xfId="0" applyFont="1" applyAlignment="1">
      <alignment horizontal="left" vertical="center"/>
    </xf>
    <xf numFmtId="0" fontId="7" fillId="0" borderId="0" xfId="5" applyFont="1"/>
    <xf numFmtId="0" fontId="6" fillId="0" borderId="15" xfId="0" applyFont="1" applyBorder="1" applyAlignment="1">
      <alignment horizontal="left" vertical="top"/>
    </xf>
    <xf numFmtId="0" fontId="6" fillId="0" borderId="12" xfId="0" applyFont="1" applyBorder="1" applyAlignment="1">
      <alignment horizontal="left" vertical="top"/>
    </xf>
    <xf numFmtId="44" fontId="7" fillId="0" borderId="0" xfId="5" applyNumberFormat="1" applyFont="1"/>
    <xf numFmtId="0" fontId="7" fillId="0" borderId="0" xfId="5" applyFont="1" applyAlignment="1">
      <alignment horizontal="center" vertical="center"/>
    </xf>
    <xf numFmtId="0" fontId="7" fillId="0" borderId="0" xfId="0" applyFont="1" applyAlignment="1">
      <alignment horizontal="center" vertical="top"/>
    </xf>
    <xf numFmtId="0" fontId="7" fillId="0" borderId="0" xfId="0" applyFont="1" applyAlignment="1">
      <alignment horizontal="left" vertical="top"/>
    </xf>
    <xf numFmtId="0" fontId="7" fillId="0" borderId="2" xfId="0" applyFont="1" applyBorder="1" applyAlignment="1">
      <alignment horizontal="left" vertical="top"/>
    </xf>
    <xf numFmtId="0" fontId="6" fillId="0" borderId="5" xfId="2" applyFont="1" applyBorder="1" applyAlignment="1" applyProtection="1">
      <alignment horizontal="center" vertical="center" wrapText="1"/>
      <protection locked="0"/>
    </xf>
    <xf numFmtId="0" fontId="6" fillId="0" borderId="5" xfId="2" applyFont="1" applyBorder="1" applyAlignment="1" applyProtection="1">
      <alignment vertical="center" wrapText="1"/>
      <protection locked="0"/>
    </xf>
    <xf numFmtId="4" fontId="6" fillId="0" borderId="6" xfId="2" applyNumberFormat="1" applyFont="1" applyBorder="1" applyAlignment="1" applyProtection="1">
      <alignment vertical="center" wrapText="1"/>
      <protection locked="0"/>
    </xf>
    <xf numFmtId="0" fontId="6" fillId="0" borderId="0" xfId="2" applyFont="1" applyAlignment="1" applyProtection="1">
      <alignment vertical="center" wrapText="1"/>
      <protection locked="0"/>
    </xf>
    <xf numFmtId="0" fontId="7" fillId="0" borderId="6" xfId="0" applyFont="1" applyBorder="1" applyAlignment="1">
      <alignment horizontal="left" vertical="center" wrapText="1"/>
    </xf>
    <xf numFmtId="44" fontId="7" fillId="0" borderId="6" xfId="8" applyFont="1" applyFill="1" applyBorder="1" applyAlignment="1">
      <alignment vertical="center" wrapText="1"/>
    </xf>
    <xf numFmtId="44" fontId="7" fillId="0" borderId="0" xfId="2" applyNumberFormat="1" applyFont="1" applyAlignment="1" applyProtection="1">
      <alignment vertical="center" wrapText="1"/>
      <protection locked="0"/>
    </xf>
    <xf numFmtId="0" fontId="7" fillId="0" borderId="0" xfId="2" applyFont="1" applyAlignment="1" applyProtection="1">
      <alignment horizontal="right" vertical="center" wrapText="1"/>
      <protection locked="0"/>
    </xf>
    <xf numFmtId="0" fontId="4" fillId="0" borderId="0" xfId="0" applyFont="1" applyAlignment="1">
      <alignment wrapText="1"/>
    </xf>
    <xf numFmtId="0" fontId="4" fillId="0" borderId="0" xfId="0" applyFont="1" applyAlignment="1">
      <alignment horizontal="center" wrapText="1"/>
    </xf>
    <xf numFmtId="44" fontId="7" fillId="0" borderId="12" xfId="8" applyFont="1" applyFill="1" applyBorder="1"/>
    <xf numFmtId="44" fontId="7" fillId="0" borderId="12" xfId="8" applyFont="1" applyFill="1" applyBorder="1" applyAlignment="1">
      <alignment vertical="center"/>
    </xf>
    <xf numFmtId="0" fontId="7" fillId="0" borderId="17" xfId="0" applyFont="1" applyBorder="1" applyAlignment="1">
      <alignment vertical="center" wrapText="1"/>
    </xf>
    <xf numFmtId="0" fontId="7" fillId="0" borderId="6" xfId="0" applyFont="1" applyBorder="1" applyAlignment="1">
      <alignment horizontal="center"/>
    </xf>
    <xf numFmtId="0" fontId="7" fillId="0" borderId="6" xfId="0" applyFont="1" applyBorder="1"/>
    <xf numFmtId="0" fontId="6" fillId="0" borderId="6" xfId="0" applyFont="1" applyBorder="1" applyAlignment="1">
      <alignment vertical="center" wrapText="1"/>
    </xf>
    <xf numFmtId="3" fontId="7" fillId="0" borderId="5" xfId="9" applyNumberFormat="1" applyFont="1" applyFill="1" applyBorder="1" applyAlignment="1">
      <alignment horizontal="center" vertical="center" wrapText="1"/>
    </xf>
    <xf numFmtId="0" fontId="6" fillId="0" borderId="5" xfId="0" quotePrefix="1" applyFont="1" applyBorder="1" applyAlignment="1">
      <alignment vertical="center" wrapText="1"/>
    </xf>
    <xf numFmtId="0" fontId="18" fillId="0" borderId="5" xfId="0" applyFont="1" applyBorder="1" applyAlignment="1">
      <alignment vertical="center" wrapText="1"/>
    </xf>
    <xf numFmtId="0" fontId="6" fillId="0" borderId="30" xfId="0" applyFont="1" applyBorder="1" applyAlignment="1">
      <alignment horizontal="right" vertical="center" wrapText="1"/>
    </xf>
    <xf numFmtId="42" fontId="7" fillId="0" borderId="23" xfId="8" applyNumberFormat="1" applyFont="1" applyFill="1" applyBorder="1" applyAlignment="1" applyProtection="1">
      <alignment vertical="center" wrapText="1"/>
      <protection locked="0"/>
    </xf>
    <xf numFmtId="3" fontId="7" fillId="0" borderId="23" xfId="2" applyNumberFormat="1" applyFont="1" applyBorder="1" applyAlignment="1" applyProtection="1">
      <alignment horizontal="center" vertical="center" wrapText="1"/>
      <protection locked="0"/>
    </xf>
    <xf numFmtId="42" fontId="7" fillId="0" borderId="23" xfId="8" applyNumberFormat="1" applyFont="1" applyFill="1" applyBorder="1" applyAlignment="1" applyProtection="1">
      <alignment horizontal="center" vertical="center" wrapText="1"/>
      <protection locked="0"/>
    </xf>
    <xf numFmtId="3" fontId="7" fillId="0" borderId="6" xfId="0" applyNumberFormat="1" applyFont="1" applyBorder="1" applyAlignment="1" applyProtection="1">
      <alignment horizontal="center" vertical="center" wrapText="1"/>
      <protection locked="0"/>
    </xf>
    <xf numFmtId="0" fontId="7" fillId="0" borderId="15" xfId="0" applyFont="1" applyBorder="1" applyAlignment="1">
      <alignment horizontal="center" vertical="top"/>
    </xf>
    <xf numFmtId="9" fontId="7" fillId="0" borderId="5" xfId="1" applyFont="1" applyFill="1" applyBorder="1" applyAlignment="1">
      <alignment horizontal="center" vertical="center" wrapText="1"/>
    </xf>
    <xf numFmtId="0" fontId="7" fillId="2" borderId="5" xfId="0" applyFont="1" applyFill="1" applyBorder="1" applyAlignment="1">
      <alignment vertical="center" wrapText="1"/>
    </xf>
    <xf numFmtId="1" fontId="6" fillId="0" borderId="15" xfId="2" quotePrefix="1" applyNumberFormat="1" applyFont="1" applyBorder="1" applyAlignment="1">
      <alignment horizontal="center" vertical="center" wrapText="1"/>
    </xf>
    <xf numFmtId="0" fontId="7" fillId="0" borderId="15" xfId="2" quotePrefix="1" applyFont="1" applyBorder="1" applyAlignment="1">
      <alignment horizontal="center" vertical="center" wrapText="1"/>
    </xf>
    <xf numFmtId="0" fontId="7" fillId="0" borderId="22" xfId="2" quotePrefix="1" applyFont="1" applyBorder="1" applyAlignment="1">
      <alignment horizontal="center" vertical="center" wrapText="1"/>
    </xf>
    <xf numFmtId="0" fontId="7" fillId="0" borderId="0" xfId="2" applyFont="1" applyAlignment="1">
      <alignment horizontal="center" vertical="center" wrapText="1"/>
    </xf>
    <xf numFmtId="3" fontId="7" fillId="0" borderId="0" xfId="2" applyNumberFormat="1" applyFont="1" applyAlignment="1">
      <alignment horizontal="center" vertical="center" wrapText="1"/>
    </xf>
    <xf numFmtId="0" fontId="7" fillId="0" borderId="22" xfId="0" applyFont="1" applyBorder="1" applyAlignment="1">
      <alignment vertical="center" wrapText="1"/>
    </xf>
    <xf numFmtId="44" fontId="7" fillId="0" borderId="23" xfId="8" applyFont="1" applyFill="1" applyBorder="1" applyAlignment="1">
      <alignment vertical="center" wrapText="1"/>
    </xf>
    <xf numFmtId="0" fontId="6" fillId="0" borderId="22" xfId="2" applyFont="1" applyBorder="1" applyAlignment="1">
      <alignment horizontal="left" vertical="center" wrapText="1"/>
    </xf>
    <xf numFmtId="44" fontId="7" fillId="0" borderId="23" xfId="8" applyFont="1" applyFill="1" applyBorder="1"/>
    <xf numFmtId="44" fontId="7" fillId="0" borderId="0" xfId="8" applyFont="1" applyFill="1" applyBorder="1"/>
    <xf numFmtId="44" fontId="7" fillId="0" borderId="23" xfId="8" applyFont="1" applyFill="1" applyBorder="1" applyAlignment="1">
      <alignment vertical="center"/>
    </xf>
    <xf numFmtId="0" fontId="14" fillId="0" borderId="0" xfId="2" applyFont="1" applyAlignment="1">
      <alignment vertical="center" wrapText="1"/>
    </xf>
    <xf numFmtId="0" fontId="6" fillId="0" borderId="15" xfId="2" applyFont="1" applyBorder="1" applyAlignment="1" applyProtection="1">
      <alignment horizontal="left" vertical="center" wrapText="1"/>
      <protection locked="0"/>
    </xf>
    <xf numFmtId="167" fontId="6" fillId="0" borderId="23" xfId="2" applyNumberFormat="1" applyFont="1" applyBorder="1" applyAlignment="1" applyProtection="1">
      <alignment vertical="center" wrapText="1"/>
      <protection locked="0"/>
    </xf>
    <xf numFmtId="0" fontId="7" fillId="0" borderId="15" xfId="2" applyFont="1" applyBorder="1" applyAlignment="1" applyProtection="1">
      <alignment horizontal="left" vertical="center" wrapText="1"/>
      <protection locked="0"/>
    </xf>
    <xf numFmtId="167" fontId="7" fillId="0" borderId="23" xfId="2" applyNumberFormat="1" applyFont="1" applyBorder="1" applyAlignment="1" applyProtection="1">
      <alignment vertical="center" wrapText="1"/>
      <protection locked="0"/>
    </xf>
    <xf numFmtId="44" fontId="17" fillId="0" borderId="23" xfId="8" applyFont="1" applyFill="1" applyBorder="1"/>
    <xf numFmtId="44" fontId="17" fillId="0" borderId="0" xfId="8" applyFont="1" applyFill="1" applyBorder="1"/>
    <xf numFmtId="170" fontId="7" fillId="0" borderId="22" xfId="2" applyNumberFormat="1" applyFont="1" applyBorder="1" applyAlignment="1">
      <alignment horizontal="center" vertical="center" wrapText="1"/>
    </xf>
    <xf numFmtId="44" fontId="7" fillId="0" borderId="23" xfId="8" applyFont="1" applyFill="1" applyBorder="1" applyAlignment="1">
      <alignment horizontal="center"/>
    </xf>
    <xf numFmtId="44" fontId="7" fillId="0" borderId="23" xfId="8" applyFont="1" applyFill="1" applyBorder="1" applyAlignment="1">
      <alignment horizontal="center" vertical="center"/>
    </xf>
    <xf numFmtId="0" fontId="7" fillId="0" borderId="0" xfId="2" quotePrefix="1" applyFont="1" applyAlignment="1">
      <alignment horizontal="left" vertical="center" wrapText="1"/>
    </xf>
    <xf numFmtId="0" fontId="7" fillId="0" borderId="0" xfId="2" applyFont="1" applyAlignment="1">
      <alignment horizontal="left" vertical="center" wrapText="1"/>
    </xf>
    <xf numFmtId="0" fontId="7" fillId="0" borderId="15" xfId="0" applyFont="1" applyBorder="1" applyAlignment="1">
      <alignment horizontal="center" vertical="top" wrapText="1"/>
    </xf>
    <xf numFmtId="0" fontId="6" fillId="0" borderId="0" xfId="0" applyFont="1" applyAlignment="1">
      <alignment vertical="top" wrapText="1"/>
    </xf>
    <xf numFmtId="0" fontId="7" fillId="0" borderId="0" xfId="0" applyFont="1" applyAlignment="1">
      <alignment horizontal="center" vertical="center" wrapText="1"/>
    </xf>
    <xf numFmtId="3" fontId="7"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1" fontId="7" fillId="0" borderId="0" xfId="2" applyNumberFormat="1" applyFont="1" applyAlignment="1" applyProtection="1">
      <alignment horizontal="center" vertical="center" wrapText="1"/>
      <protection locked="0"/>
    </xf>
    <xf numFmtId="0" fontId="7" fillId="0" borderId="0" xfId="0" applyFont="1" applyAlignment="1">
      <alignment vertical="top" wrapText="1"/>
    </xf>
    <xf numFmtId="0" fontId="7" fillId="0" borderId="15" xfId="0" applyFont="1" applyBorder="1" applyAlignment="1">
      <alignment horizontal="center" vertical="center" wrapText="1"/>
    </xf>
    <xf numFmtId="0" fontId="6" fillId="0" borderId="15" xfId="0" applyFont="1" applyBorder="1" applyAlignment="1">
      <alignment horizontal="center" vertical="center" wrapText="1"/>
    </xf>
    <xf numFmtId="2" fontId="7" fillId="0" borderId="15" xfId="0" applyNumberFormat="1" applyFont="1" applyBorder="1" applyAlignment="1">
      <alignment horizontal="center" vertical="center" wrapText="1"/>
    </xf>
    <xf numFmtId="0" fontId="7" fillId="0" borderId="0" xfId="0" applyFont="1" applyAlignment="1">
      <alignment horizontal="center"/>
    </xf>
    <xf numFmtId="165" fontId="7" fillId="0" borderId="23" xfId="0" applyNumberFormat="1" applyFont="1" applyBorder="1" applyAlignment="1">
      <alignment horizontal="right" vertical="center" wrapText="1"/>
    </xf>
    <xf numFmtId="165" fontId="7" fillId="0" borderId="23" xfId="0" applyNumberFormat="1" applyFont="1" applyBorder="1" applyAlignment="1">
      <alignment horizontal="left" vertical="center" wrapText="1"/>
    </xf>
    <xf numFmtId="165" fontId="7" fillId="0" borderId="23" xfId="0" applyNumberFormat="1" applyFont="1" applyBorder="1" applyAlignment="1">
      <alignment vertical="top" wrapText="1"/>
    </xf>
    <xf numFmtId="3" fontId="7" fillId="0" borderId="23" xfId="0" applyNumberFormat="1" applyFont="1" applyBorder="1" applyAlignment="1">
      <alignment vertical="top" wrapText="1"/>
    </xf>
    <xf numFmtId="166" fontId="6" fillId="0" borderId="47" xfId="9" applyFont="1" applyFill="1" applyBorder="1" applyAlignment="1" applyProtection="1">
      <alignment vertical="center" wrapText="1"/>
      <protection locked="0"/>
    </xf>
    <xf numFmtId="0" fontId="7" fillId="0" borderId="37" xfId="0" applyFont="1" applyBorder="1" applyAlignment="1">
      <alignment vertical="center"/>
    </xf>
    <xf numFmtId="0" fontId="7" fillId="0" borderId="38" xfId="5" applyFont="1" applyBorder="1"/>
    <xf numFmtId="0" fontId="6" fillId="0" borderId="0" xfId="0" applyFont="1" applyAlignment="1">
      <alignment horizontal="left" vertical="top"/>
    </xf>
    <xf numFmtId="44" fontId="7" fillId="0" borderId="38" xfId="5" applyNumberFormat="1" applyFont="1" applyBorder="1"/>
    <xf numFmtId="0" fontId="7" fillId="0" borderId="15"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xf>
    <xf numFmtId="0" fontId="7" fillId="0" borderId="38" xfId="5" applyFont="1" applyBorder="1" applyAlignment="1">
      <alignment horizontal="center" vertical="center"/>
    </xf>
    <xf numFmtId="0" fontId="7" fillId="0" borderId="41" xfId="0" applyFont="1" applyBorder="1" applyAlignment="1">
      <alignment horizontal="center" vertical="top"/>
    </xf>
    <xf numFmtId="0" fontId="7" fillId="0" borderId="42" xfId="0" applyFont="1" applyBorder="1" applyAlignment="1">
      <alignment horizontal="center" vertical="top"/>
    </xf>
    <xf numFmtId="0" fontId="7" fillId="0" borderId="42" xfId="0" applyFont="1" applyBorder="1" applyAlignment="1">
      <alignment horizontal="left" vertical="top"/>
    </xf>
    <xf numFmtId="44" fontId="7" fillId="0" borderId="42" xfId="8" applyFont="1" applyFill="1" applyBorder="1" applyAlignment="1">
      <alignment horizontal="center" vertical="center"/>
    </xf>
    <xf numFmtId="0" fontId="7" fillId="0" borderId="33" xfId="5" applyFont="1" applyBorder="1"/>
    <xf numFmtId="4" fontId="7" fillId="0" borderId="30" xfId="2" applyNumberFormat="1" applyFont="1" applyBorder="1" applyAlignment="1" applyProtection="1">
      <alignment horizontal="center" vertical="center" wrapText="1"/>
      <protection locked="0"/>
    </xf>
    <xf numFmtId="4" fontId="7" fillId="0" borderId="6" xfId="2" applyNumberFormat="1" applyFont="1" applyBorder="1" applyAlignment="1" applyProtection="1">
      <alignment horizontal="center" vertical="center" wrapText="1"/>
      <protection locked="0"/>
    </xf>
    <xf numFmtId="44" fontId="7" fillId="0" borderId="45" xfId="8" applyFont="1" applyFill="1" applyBorder="1" applyAlignment="1">
      <alignment horizontal="center" vertical="center"/>
    </xf>
    <xf numFmtId="44" fontId="19" fillId="0" borderId="5" xfId="8" applyFont="1" applyFill="1" applyBorder="1" applyAlignment="1">
      <alignment horizontal="center" vertical="center" wrapText="1"/>
    </xf>
    <xf numFmtId="44" fontId="7" fillId="0" borderId="5" xfId="8" applyFont="1" applyFill="1" applyBorder="1" applyAlignment="1">
      <alignment horizontal="center" vertical="center"/>
    </xf>
    <xf numFmtId="0" fontId="7" fillId="0" borderId="8"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left" vertical="top"/>
    </xf>
    <xf numFmtId="44" fontId="7" fillId="0" borderId="9" xfId="8" applyFont="1" applyFill="1" applyBorder="1" applyAlignment="1">
      <alignment horizontal="center" vertical="center"/>
    </xf>
    <xf numFmtId="0" fontId="7" fillId="0" borderId="10" xfId="5" applyFont="1" applyBorder="1"/>
    <xf numFmtId="167" fontId="6" fillId="0" borderId="19" xfId="2" applyNumberFormat="1" applyFont="1" applyBorder="1" applyAlignment="1" applyProtection="1">
      <alignment horizontal="center" vertical="center" wrapText="1"/>
      <protection locked="0"/>
    </xf>
    <xf numFmtId="0" fontId="7" fillId="0" borderId="19" xfId="5" applyFont="1" applyBorder="1"/>
    <xf numFmtId="44" fontId="7" fillId="0" borderId="35" xfId="8" applyFont="1" applyFill="1" applyBorder="1" applyAlignment="1">
      <alignment horizontal="center" vertical="center"/>
    </xf>
    <xf numFmtId="44" fontId="7" fillId="0" borderId="7" xfId="8" applyFont="1" applyFill="1" applyBorder="1" applyAlignment="1">
      <alignment horizontal="center" vertical="center"/>
    </xf>
    <xf numFmtId="166" fontId="6" fillId="0" borderId="19" xfId="9" applyFont="1" applyFill="1" applyBorder="1" applyAlignment="1" applyProtection="1">
      <alignment horizontal="center" vertical="center" wrapText="1"/>
      <protection locked="0"/>
    </xf>
    <xf numFmtId="0" fontId="7" fillId="0" borderId="39" xfId="0" applyFont="1" applyBorder="1" applyAlignment="1">
      <alignment horizontal="center" vertical="top"/>
    </xf>
    <xf numFmtId="0" fontId="7" fillId="0" borderId="40" xfId="0" applyFont="1" applyBorder="1" applyAlignment="1">
      <alignment horizontal="center" vertical="top"/>
    </xf>
    <xf numFmtId="0" fontId="7" fillId="0" borderId="40" xfId="0" applyFont="1" applyBorder="1" applyAlignment="1">
      <alignment horizontal="left" vertical="top"/>
    </xf>
    <xf numFmtId="44" fontId="7" fillId="0" borderId="40" xfId="8" applyFont="1" applyFill="1" applyBorder="1" applyAlignment="1">
      <alignment horizontal="center" vertical="center"/>
    </xf>
    <xf numFmtId="0" fontId="7" fillId="0" borderId="37" xfId="5" applyFont="1" applyBorder="1"/>
    <xf numFmtId="0" fontId="6" fillId="0" borderId="21" xfId="0" applyFont="1" applyBorder="1"/>
    <xf numFmtId="0" fontId="6" fillId="0" borderId="27" xfId="0" applyFont="1" applyBorder="1"/>
    <xf numFmtId="0" fontId="6" fillId="0" borderId="27" xfId="0" applyFont="1" applyBorder="1" applyAlignment="1">
      <alignment horizontal="center"/>
    </xf>
    <xf numFmtId="3" fontId="6" fillId="0" borderId="28" xfId="0" applyNumberFormat="1" applyFont="1" applyBorder="1" applyAlignment="1">
      <alignment horizontal="center"/>
    </xf>
    <xf numFmtId="44" fontId="6" fillId="0" borderId="27" xfId="8" applyFont="1" applyFill="1" applyBorder="1" applyAlignment="1">
      <alignment horizontal="center"/>
    </xf>
    <xf numFmtId="44" fontId="6" fillId="0" borderId="10" xfId="8" applyFont="1" applyFill="1" applyBorder="1" applyAlignment="1">
      <alignment horizontal="center"/>
    </xf>
    <xf numFmtId="44" fontId="6" fillId="0" borderId="19" xfId="8" applyFont="1" applyFill="1" applyBorder="1"/>
    <xf numFmtId="1" fontId="7" fillId="0" borderId="5" xfId="0" applyNumberFormat="1" applyFont="1" applyBorder="1" applyAlignment="1">
      <alignment horizontal="center" vertical="center" wrapText="1"/>
    </xf>
    <xf numFmtId="44" fontId="7" fillId="0" borderId="30" xfId="8" applyFont="1" applyFill="1" applyBorder="1" applyAlignment="1">
      <alignment vertical="center" wrapText="1"/>
    </xf>
    <xf numFmtId="44" fontId="7" fillId="0" borderId="6" xfId="8" applyFont="1" applyFill="1" applyBorder="1" applyAlignment="1" applyProtection="1">
      <alignment vertical="center" wrapText="1"/>
      <protection locked="0"/>
    </xf>
    <xf numFmtId="0" fontId="6" fillId="0" borderId="22" xfId="0" applyFont="1" applyBorder="1" applyAlignment="1">
      <alignment horizontal="right" vertical="center" wrapText="1"/>
    </xf>
    <xf numFmtId="0" fontId="6" fillId="0" borderId="6" xfId="0" applyFont="1" applyBorder="1" applyAlignment="1">
      <alignment horizontal="right" vertical="center" wrapText="1"/>
    </xf>
    <xf numFmtId="44" fontId="6" fillId="0" borderId="23" xfId="8" applyFont="1" applyFill="1" applyBorder="1" applyAlignment="1" applyProtection="1">
      <alignment horizontal="center" vertical="center" wrapText="1"/>
      <protection locked="0"/>
    </xf>
    <xf numFmtId="0" fontId="6" fillId="0" borderId="5" xfId="0" applyFont="1" applyBorder="1" applyAlignment="1">
      <alignment horizontal="right" vertical="center" wrapText="1"/>
    </xf>
    <xf numFmtId="4" fontId="7" fillId="0" borderId="30" xfId="2" applyNumberFormat="1" applyFont="1" applyBorder="1" applyAlignment="1">
      <alignment horizontal="center" vertical="center" wrapText="1"/>
    </xf>
    <xf numFmtId="4" fontId="7" fillId="0" borderId="6" xfId="2" applyNumberFormat="1" applyFont="1" applyBorder="1" applyAlignment="1">
      <alignment horizontal="center" vertical="center" wrapText="1"/>
    </xf>
    <xf numFmtId="42" fontId="7" fillId="0" borderId="6" xfId="8" applyNumberFormat="1" applyFont="1" applyFill="1" applyBorder="1" applyAlignment="1" applyProtection="1">
      <alignment horizontal="center" vertical="center" wrapText="1"/>
      <protection locked="0"/>
    </xf>
    <xf numFmtId="2" fontId="7" fillId="0" borderId="6" xfId="8" applyNumberFormat="1" applyFont="1" applyFill="1" applyBorder="1" applyAlignment="1" applyProtection="1">
      <alignment horizontal="center" vertical="center" wrapText="1"/>
      <protection locked="0"/>
    </xf>
    <xf numFmtId="44" fontId="6" fillId="0" borderId="6" xfId="8" applyFont="1" applyFill="1" applyBorder="1" applyAlignment="1">
      <alignment horizontal="center" vertical="center" wrapText="1"/>
    </xf>
    <xf numFmtId="44" fontId="7" fillId="0" borderId="19" xfId="8" applyFont="1" applyFill="1" applyBorder="1" applyAlignment="1" applyProtection="1">
      <alignment vertical="center" wrapText="1"/>
      <protection locked="0"/>
    </xf>
    <xf numFmtId="5" fontId="7" fillId="0" borderId="6" xfId="8" applyNumberFormat="1" applyFont="1" applyFill="1" applyBorder="1" applyAlignment="1" applyProtection="1">
      <alignment horizontal="center" vertical="center" wrapText="1"/>
      <protection locked="0"/>
    </xf>
    <xf numFmtId="2" fontId="7" fillId="0" borderId="6" xfId="8" applyNumberFormat="1" applyFont="1" applyFill="1" applyBorder="1" applyAlignment="1" applyProtection="1">
      <alignment vertical="center" wrapText="1"/>
      <protection locked="0"/>
    </xf>
    <xf numFmtId="44" fontId="7" fillId="0" borderId="29" xfId="8" applyFont="1" applyFill="1" applyBorder="1" applyAlignment="1">
      <alignment vertical="center" wrapText="1"/>
    </xf>
    <xf numFmtId="44" fontId="6" fillId="0" borderId="19" xfId="8" applyFont="1" applyFill="1" applyBorder="1" applyAlignment="1" applyProtection="1">
      <alignment vertical="center" wrapText="1"/>
      <protection locked="0"/>
    </xf>
    <xf numFmtId="44" fontId="7" fillId="0" borderId="30" xfId="8" applyFont="1" applyFill="1" applyBorder="1" applyAlignment="1">
      <alignment horizontal="center" vertical="center" wrapText="1"/>
    </xf>
    <xf numFmtId="44" fontId="6" fillId="0" borderId="48" xfId="8" applyFont="1" applyFill="1" applyBorder="1" applyAlignment="1">
      <alignment horizontal="center" vertical="center"/>
    </xf>
    <xf numFmtId="44" fontId="6" fillId="0" borderId="32" xfId="8" applyFont="1" applyFill="1" applyBorder="1" applyAlignment="1">
      <alignment horizontal="center" vertical="center"/>
    </xf>
    <xf numFmtId="44" fontId="7" fillId="0" borderId="46" xfId="8" applyFont="1" applyFill="1" applyBorder="1" applyAlignment="1">
      <alignment horizontal="center" vertical="center"/>
    </xf>
    <xf numFmtId="44" fontId="6" fillId="0" borderId="19" xfId="8" applyFont="1" applyFill="1" applyBorder="1" applyAlignment="1">
      <alignment horizontal="center" vertical="center"/>
    </xf>
    <xf numFmtId="0" fontId="7" fillId="0" borderId="30" xfId="0" applyFont="1" applyBorder="1" applyAlignment="1">
      <alignment horizontal="center" vertical="top"/>
    </xf>
    <xf numFmtId="0" fontId="7" fillId="0" borderId="6" xfId="0" applyFont="1" applyBorder="1" applyAlignment="1">
      <alignment horizontal="center" vertical="top"/>
    </xf>
    <xf numFmtId="0" fontId="6" fillId="0" borderId="6" xfId="0" applyFont="1" applyBorder="1" applyAlignment="1">
      <alignment horizontal="center" vertical="top"/>
    </xf>
    <xf numFmtId="0" fontId="6" fillId="0" borderId="4" xfId="0" applyFont="1" applyBorder="1" applyAlignment="1">
      <alignment horizontal="center" vertical="center" wrapText="1"/>
    </xf>
    <xf numFmtId="0" fontId="6" fillId="0" borderId="27" xfId="0" applyFont="1" applyBorder="1" applyAlignment="1">
      <alignment horizontal="center" vertical="center" wrapText="1"/>
    </xf>
    <xf numFmtId="0" fontId="13" fillId="0" borderId="52" xfId="0" applyFont="1" applyBorder="1" applyAlignment="1">
      <alignment horizontal="center" vertical="center" wrapText="1"/>
    </xf>
    <xf numFmtId="44" fontId="6" fillId="0" borderId="53" xfId="8" applyFont="1" applyFill="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left" vertical="top"/>
    </xf>
    <xf numFmtId="0" fontId="7" fillId="0" borderId="15" xfId="0" quotePrefix="1" applyFont="1" applyBorder="1" applyAlignment="1">
      <alignment horizontal="center" vertical="top"/>
    </xf>
    <xf numFmtId="0" fontId="7" fillId="0" borderId="38" xfId="5" applyFont="1" applyBorder="1" applyAlignment="1">
      <alignment horizontal="center"/>
    </xf>
    <xf numFmtId="169" fontId="7" fillId="0" borderId="5" xfId="9" applyNumberFormat="1" applyFont="1" applyBorder="1" applyAlignment="1">
      <alignment horizontal="center" vertical="center" wrapText="1"/>
    </xf>
    <xf numFmtId="169" fontId="7" fillId="0" borderId="0" xfId="0" applyNumberFormat="1" applyFont="1" applyAlignment="1">
      <alignment horizontal="center" vertical="center" wrapText="1"/>
    </xf>
    <xf numFmtId="173" fontId="7" fillId="0" borderId="6" xfId="8" applyNumberFormat="1" applyFont="1" applyFill="1" applyBorder="1" applyAlignment="1">
      <alignment horizontal="center" vertical="center" wrapText="1"/>
    </xf>
    <xf numFmtId="173" fontId="7" fillId="0" borderId="23" xfId="8" applyNumberFormat="1" applyFont="1" applyFill="1" applyBorder="1" applyAlignment="1" applyProtection="1">
      <alignment horizontal="center" vertical="center" wrapText="1"/>
      <protection locked="0"/>
    </xf>
    <xf numFmtId="173" fontId="7" fillId="0" borderId="5" xfId="8" applyNumberFormat="1" applyFont="1" applyFill="1" applyBorder="1" applyAlignment="1">
      <alignment horizontal="center" vertical="center"/>
    </xf>
    <xf numFmtId="173" fontId="7" fillId="0" borderId="38" xfId="5" applyNumberFormat="1" applyFont="1" applyBorder="1" applyAlignment="1">
      <alignment horizontal="center"/>
    </xf>
    <xf numFmtId="0" fontId="7" fillId="0" borderId="6" xfId="2" applyFont="1" applyBorder="1" applyAlignment="1" applyProtection="1">
      <alignment horizontal="center" vertical="center" wrapText="1"/>
      <protection locked="0"/>
    </xf>
    <xf numFmtId="0" fontId="6" fillId="0" borderId="31" xfId="0" applyFont="1" applyBorder="1" applyAlignment="1">
      <alignment horizontal="center" vertical="center" wrapText="1"/>
    </xf>
    <xf numFmtId="0" fontId="6" fillId="0" borderId="29" xfId="0" applyFont="1" applyBorder="1" applyAlignment="1">
      <alignment horizontal="center" vertical="center" wrapText="1"/>
    </xf>
    <xf numFmtId="44" fontId="6" fillId="0" borderId="49" xfId="8" applyFont="1" applyFill="1" applyBorder="1" applyAlignment="1">
      <alignment horizontal="center" vertical="center"/>
    </xf>
    <xf numFmtId="0" fontId="7" fillId="0" borderId="25" xfId="0" applyFont="1" applyBorder="1" applyAlignment="1">
      <alignment horizontal="center" vertical="center" wrapText="1"/>
    </xf>
    <xf numFmtId="44" fontId="7" fillId="0" borderId="26" xfId="8" applyFont="1" applyFill="1" applyBorder="1" applyAlignment="1">
      <alignment horizontal="center" vertical="center"/>
    </xf>
    <xf numFmtId="0" fontId="6" fillId="0" borderId="20" xfId="0" applyFont="1" applyBorder="1" applyAlignment="1" applyProtection="1">
      <alignment horizontal="center" vertical="center" wrapText="1"/>
      <protection locked="0"/>
    </xf>
    <xf numFmtId="0" fontId="6" fillId="0" borderId="44"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44" fontId="6" fillId="0" borderId="19" xfId="8" applyFont="1" applyFill="1" applyBorder="1" applyAlignment="1">
      <alignment horizontal="center" vertical="center" wrapText="1"/>
    </xf>
    <xf numFmtId="0" fontId="6" fillId="0" borderId="8" xfId="0" applyFont="1" applyBorder="1" applyAlignment="1" applyProtection="1">
      <alignment horizontal="right" vertical="center" wrapText="1"/>
      <protection locked="0"/>
    </xf>
    <xf numFmtId="0" fontId="6" fillId="0" borderId="9" xfId="0" applyFont="1" applyBorder="1" applyAlignment="1" applyProtection="1">
      <alignment horizontal="right" vertical="center" wrapText="1"/>
      <protection locked="0"/>
    </xf>
    <xf numFmtId="0" fontId="6" fillId="0" borderId="21" xfId="2" applyFont="1" applyBorder="1" applyAlignment="1">
      <alignment horizontal="center" vertical="center" wrapText="1"/>
    </xf>
    <xf numFmtId="0" fontId="6" fillId="0" borderId="27" xfId="2" applyFont="1" applyBorder="1" applyAlignment="1">
      <alignment horizontal="center" vertical="center" wrapText="1"/>
    </xf>
    <xf numFmtId="3" fontId="6" fillId="0" borderId="27" xfId="2" applyNumberFormat="1" applyFont="1" applyBorder="1" applyAlignment="1">
      <alignment horizontal="center" vertical="center" wrapText="1"/>
    </xf>
    <xf numFmtId="44" fontId="6" fillId="0" borderId="27" xfId="8" applyFont="1" applyFill="1" applyBorder="1" applyAlignment="1">
      <alignment horizontal="center" vertical="center" wrapText="1"/>
    </xf>
    <xf numFmtId="0" fontId="6" fillId="0" borderId="28" xfId="2" applyFont="1" applyBorder="1" applyAlignment="1">
      <alignment horizontal="right" vertical="center" wrapText="1"/>
    </xf>
    <xf numFmtId="0" fontId="6" fillId="0" borderId="9" xfId="2" applyFont="1" applyBorder="1" applyAlignment="1">
      <alignment horizontal="right" vertical="center" wrapText="1"/>
    </xf>
    <xf numFmtId="0" fontId="6" fillId="0" borderId="8" xfId="2" applyFont="1" applyBorder="1" applyAlignment="1">
      <alignment horizontal="right" vertical="center" wrapText="1"/>
    </xf>
    <xf numFmtId="0" fontId="6" fillId="0" borderId="9" xfId="2" applyFont="1" applyBorder="1" applyAlignment="1" applyProtection="1">
      <alignment horizontal="right" vertical="center" wrapText="1"/>
      <protection locked="0"/>
    </xf>
    <xf numFmtId="4" fontId="6" fillId="0" borderId="0" xfId="0" applyNumberFormat="1" applyFont="1" applyAlignment="1">
      <alignment horizontal="center" vertical="center"/>
    </xf>
    <xf numFmtId="167" fontId="6" fillId="0" borderId="26" xfId="2" applyNumberFormat="1" applyFont="1" applyBorder="1" applyAlignment="1">
      <alignment horizontal="center" vertical="center" wrapText="1"/>
    </xf>
    <xf numFmtId="167" fontId="6" fillId="0" borderId="32" xfId="2" applyNumberFormat="1" applyFont="1" applyBorder="1" applyAlignment="1">
      <alignment horizontal="center" vertical="center" wrapText="1"/>
    </xf>
    <xf numFmtId="4" fontId="6" fillId="0" borderId="25" xfId="2" applyNumberFormat="1" applyFont="1" applyBorder="1" applyAlignment="1">
      <alignment horizontal="center" vertical="center" wrapText="1"/>
    </xf>
    <xf numFmtId="4" fontId="6" fillId="0" borderId="31" xfId="2" applyNumberFormat="1" applyFont="1" applyBorder="1" applyAlignment="1">
      <alignment horizontal="center" vertical="center" wrapText="1"/>
    </xf>
    <xf numFmtId="0" fontId="16" fillId="0" borderId="0" xfId="0" applyFont="1" applyAlignment="1">
      <alignment horizontal="left" vertical="center"/>
    </xf>
    <xf numFmtId="0" fontId="6" fillId="0" borderId="36" xfId="2" applyFont="1" applyBorder="1" applyAlignment="1">
      <alignment horizontal="center" vertical="center" wrapText="1"/>
    </xf>
    <xf numFmtId="0" fontId="6" fillId="0" borderId="34" xfId="2" applyFont="1" applyBorder="1" applyAlignment="1">
      <alignment horizontal="center" vertical="center" wrapText="1"/>
    </xf>
    <xf numFmtId="0" fontId="6" fillId="0" borderId="30" xfId="2" applyFont="1" applyBorder="1" applyAlignment="1">
      <alignment horizontal="center" vertical="center" wrapText="1"/>
    </xf>
    <xf numFmtId="0" fontId="6" fillId="0" borderId="29" xfId="2" applyFont="1" applyBorder="1" applyAlignment="1">
      <alignment horizontal="center" vertical="center" wrapText="1"/>
    </xf>
    <xf numFmtId="3" fontId="6" fillId="0" borderId="35" xfId="2" applyNumberFormat="1" applyFont="1" applyBorder="1" applyAlignment="1">
      <alignment horizontal="center" vertical="center" wrapText="1"/>
    </xf>
    <xf numFmtId="3" fontId="6" fillId="0" borderId="7" xfId="2" applyNumberFormat="1" applyFont="1" applyBorder="1" applyAlignment="1">
      <alignment horizontal="center" vertical="center" wrapText="1"/>
    </xf>
    <xf numFmtId="0" fontId="6" fillId="0" borderId="8" xfId="2" applyFont="1" applyBorder="1" applyAlignment="1" applyProtection="1">
      <alignment horizontal="right" vertical="center" wrapText="1"/>
      <protection locked="0"/>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6" fillId="0" borderId="39" xfId="2" applyFont="1" applyBorder="1" applyAlignment="1" applyProtection="1">
      <alignment horizontal="center" vertical="center" wrapText="1"/>
      <protection locked="0"/>
    </xf>
    <xf numFmtId="0" fontId="6" fillId="0" borderId="37" xfId="2" applyFont="1" applyBorder="1" applyAlignment="1" applyProtection="1">
      <alignment horizontal="center" vertical="center" wrapText="1"/>
      <protection locked="0"/>
    </xf>
    <xf numFmtId="0" fontId="6" fillId="0" borderId="41" xfId="2" applyFont="1" applyBorder="1" applyAlignment="1" applyProtection="1">
      <alignment horizontal="center" vertical="center" wrapText="1"/>
      <protection locked="0"/>
    </xf>
    <xf numFmtId="0" fontId="6" fillId="0" borderId="33" xfId="2" applyFont="1" applyBorder="1" applyAlignment="1" applyProtection="1">
      <alignment horizontal="center" vertical="center" wrapText="1"/>
      <protection locked="0"/>
    </xf>
    <xf numFmtId="0" fontId="6" fillId="0" borderId="15" xfId="2" applyFont="1" applyBorder="1" applyAlignment="1" applyProtection="1">
      <alignment horizontal="center" vertical="center" wrapText="1"/>
      <protection locked="0"/>
    </xf>
    <xf numFmtId="0" fontId="6" fillId="0" borderId="38" xfId="2" applyFont="1" applyBorder="1" applyAlignment="1" applyProtection="1">
      <alignment horizontal="center" vertical="center" wrapText="1"/>
      <protection locked="0"/>
    </xf>
    <xf numFmtId="0" fontId="6" fillId="0" borderId="43" xfId="0" applyFont="1" applyBorder="1" applyAlignment="1">
      <alignment horizontal="right" vertical="center" wrapText="1"/>
    </xf>
    <xf numFmtId="0" fontId="6" fillId="0" borderId="41" xfId="0" applyFont="1" applyBorder="1" applyAlignment="1">
      <alignment horizontal="left" vertical="center" wrapText="1"/>
    </xf>
    <xf numFmtId="0" fontId="6" fillId="0" borderId="42" xfId="0" applyFont="1" applyBorder="1" applyAlignment="1">
      <alignment horizontal="left" vertical="center" wrapText="1"/>
    </xf>
    <xf numFmtId="0" fontId="13" fillId="0" borderId="54" xfId="0" applyFont="1" applyBorder="1" applyAlignment="1">
      <alignment horizontal="left" vertical="center" wrapText="1"/>
    </xf>
    <xf numFmtId="0" fontId="6" fillId="0" borderId="34" xfId="0" applyFont="1" applyBorder="1" applyAlignment="1">
      <alignment horizontal="left" vertical="center" wrapText="1"/>
    </xf>
    <xf numFmtId="0" fontId="6" fillId="0" borderId="54" xfId="0" applyFont="1" applyBorder="1" applyAlignment="1">
      <alignment horizontal="left" vertical="center" wrapText="1"/>
    </xf>
    <xf numFmtId="0" fontId="6" fillId="0" borderId="29" xfId="0" applyFont="1" applyBorder="1" applyAlignment="1">
      <alignment horizontal="left" vertical="center" wrapText="1"/>
    </xf>
    <xf numFmtId="0" fontId="6" fillId="0" borderId="24" xfId="0" applyFont="1" applyBorder="1" applyAlignment="1">
      <alignment horizontal="left" vertical="center" wrapText="1"/>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6" fillId="0" borderId="18"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2" fillId="0" borderId="0" xfId="0" applyFont="1" applyAlignment="1">
      <alignment horizontal="left" vertical="center"/>
    </xf>
    <xf numFmtId="0" fontId="7" fillId="0" borderId="15" xfId="0" applyFont="1" applyBorder="1" applyAlignment="1">
      <alignment horizontal="center" vertical="top"/>
    </xf>
    <xf numFmtId="0" fontId="7" fillId="0" borderId="0" xfId="0" applyFont="1" applyAlignment="1">
      <alignment horizontal="center" vertical="top"/>
    </xf>
    <xf numFmtId="0" fontId="7" fillId="0" borderId="12" xfId="0" applyFont="1" applyBorder="1" applyAlignment="1">
      <alignment horizontal="center" vertical="top"/>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1" xfId="0" applyFont="1" applyBorder="1" applyAlignment="1">
      <alignment horizontal="left" vertical="center" wrapText="1"/>
    </xf>
    <xf numFmtId="0" fontId="6" fillId="0" borderId="43" xfId="0" applyFont="1" applyBorder="1" applyAlignment="1">
      <alignment horizontal="left" vertical="center" wrapText="1"/>
    </xf>
    <xf numFmtId="0" fontId="6" fillId="0" borderId="27" xfId="0" applyFont="1" applyBorder="1" applyAlignment="1">
      <alignment horizontal="left" vertical="center" wrapText="1"/>
    </xf>
    <xf numFmtId="0" fontId="6" fillId="0" borderId="15" xfId="0" applyFont="1" applyBorder="1" applyAlignment="1">
      <alignment horizontal="left" vertical="top"/>
    </xf>
    <xf numFmtId="0" fontId="6" fillId="0" borderId="0" xfId="0" applyFont="1" applyAlignment="1">
      <alignment horizontal="left" vertical="top"/>
    </xf>
    <xf numFmtId="0" fontId="6" fillId="0" borderId="12" xfId="0" applyFont="1" applyBorder="1" applyAlignment="1">
      <alignment horizontal="left" vertical="top"/>
    </xf>
    <xf numFmtId="0" fontId="7" fillId="0" borderId="55" xfId="0" applyFont="1" applyBorder="1" applyAlignment="1">
      <alignment horizontal="left" vertical="center" wrapText="1"/>
    </xf>
    <xf numFmtId="0" fontId="7" fillId="0" borderId="56" xfId="0" applyFont="1" applyBorder="1" applyAlignment="1">
      <alignment horizontal="left" vertical="center" wrapText="1"/>
    </xf>
    <xf numFmtId="0" fontId="13" fillId="0" borderId="25" xfId="0" applyFont="1" applyBorder="1" applyAlignment="1">
      <alignment horizontal="left" vertical="center" wrapText="1"/>
    </xf>
    <xf numFmtId="0" fontId="7" fillId="0" borderId="57" xfId="0" applyFont="1" applyBorder="1" applyAlignment="1">
      <alignment horizontal="left" vertical="center" wrapText="1"/>
    </xf>
    <xf numFmtId="0" fontId="7" fillId="0" borderId="58" xfId="0" applyFont="1" applyBorder="1" applyAlignment="1">
      <alignment horizontal="left" vertical="center" wrapText="1"/>
    </xf>
    <xf numFmtId="0" fontId="13" fillId="0" borderId="56" xfId="0" applyFont="1" applyBorder="1" applyAlignment="1">
      <alignment horizontal="left" vertical="center" wrapText="1"/>
    </xf>
    <xf numFmtId="0" fontId="7" fillId="0" borderId="50" xfId="0" applyFont="1" applyBorder="1" applyAlignment="1">
      <alignment horizontal="left" vertical="center"/>
    </xf>
    <xf numFmtId="0" fontId="13" fillId="0" borderId="14" xfId="0" applyFont="1" applyBorder="1" applyAlignment="1">
      <alignment horizontal="left" vertical="center"/>
    </xf>
    <xf numFmtId="0" fontId="13" fillId="0" borderId="51" xfId="0" applyFont="1" applyBorder="1" applyAlignment="1">
      <alignment horizontal="left" vertical="center"/>
    </xf>
    <xf numFmtId="0" fontId="6" fillId="0" borderId="20" xfId="0" applyFont="1" applyBorder="1" applyAlignment="1">
      <alignment horizontal="left" vertical="center" wrapText="1"/>
    </xf>
    <xf numFmtId="0" fontId="13" fillId="0" borderId="44" xfId="0" applyFont="1" applyBorder="1" applyAlignment="1">
      <alignment horizontal="left" vertical="center" wrapText="1"/>
    </xf>
    <xf numFmtId="0" fontId="13" fillId="0" borderId="16" xfId="0" applyFont="1" applyBorder="1" applyAlignment="1">
      <alignment horizontal="left" vertical="center" wrapText="1"/>
    </xf>
  </cellXfs>
  <cellStyles count="10">
    <cellStyle name="Comma" xfId="9" builtinId="3"/>
    <cellStyle name="Currency" xfId="8" builtinId="4"/>
    <cellStyle name="Normal" xfId="0" builtinId="0"/>
    <cellStyle name="Normal 2" xfId="2" xr:uid="{00000000-0005-0000-0000-000003000000}"/>
    <cellStyle name="Normal 2 2" xfId="6" xr:uid="{00000000-0005-0000-0000-000004000000}"/>
    <cellStyle name="Normal 3" xfId="7" xr:uid="{00000000-0005-0000-0000-000005000000}"/>
    <cellStyle name="Normal 4" xfId="5" xr:uid="{00000000-0005-0000-0000-000006000000}"/>
    <cellStyle name="Normal_Schedules" xfId="3" xr:uid="{00000000-0005-0000-0000-000007000000}"/>
    <cellStyle name="OPSKRIF" xfId="4" xr:uid="{00000000-0005-0000-0000-000008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M871"/>
  <sheetViews>
    <sheetView tabSelected="1" view="pageBreakPreview" topLeftCell="C832" zoomScaleNormal="66" zoomScaleSheetLayoutView="100" workbookViewId="0">
      <selection activeCell="F876" sqref="F876"/>
    </sheetView>
  </sheetViews>
  <sheetFormatPr defaultRowHeight="15" x14ac:dyDescent="0.3"/>
  <cols>
    <col min="1" max="1" width="8.6640625" style="89" customWidth="1"/>
    <col min="2" max="2" width="17.88671875" style="52" customWidth="1"/>
    <col min="3" max="3" width="80.6640625" style="90" customWidth="1"/>
    <col min="4" max="4" width="13.44140625" style="52" customWidth="1"/>
    <col min="5" max="5" width="17.109375" style="94" bestFit="1" customWidth="1"/>
    <col min="6" max="6" width="20.6640625" style="126" customWidth="1"/>
    <col min="7" max="7" width="20.6640625" style="127" customWidth="1"/>
    <col min="8" max="8" width="21" style="5" bestFit="1" customWidth="1"/>
    <col min="9" max="9" width="14.88671875" style="5" bestFit="1" customWidth="1"/>
    <col min="10" max="10" width="12" style="5" customWidth="1"/>
    <col min="11" max="11" width="22.5546875" style="5" customWidth="1"/>
    <col min="12" max="12" width="22.33203125" style="5" customWidth="1"/>
    <col min="13" max="13" width="16.6640625" style="5" customWidth="1"/>
    <col min="14" max="216" width="8.88671875" style="5"/>
    <col min="217" max="217" width="11.88671875" style="5" customWidth="1"/>
    <col min="218" max="218" width="18.44140625" style="5" customWidth="1"/>
    <col min="219" max="219" width="46.44140625" style="5" customWidth="1"/>
    <col min="220" max="221" width="12.5546875" style="5" customWidth="1"/>
    <col min="222" max="222" width="14.109375" style="5" customWidth="1"/>
    <col min="223" max="223" width="15.88671875" style="5" customWidth="1"/>
    <col min="224" max="224" width="8.88671875" style="5"/>
    <col min="225" max="225" width="9.44140625" style="5" bestFit="1" customWidth="1"/>
    <col min="226" max="226" width="11.33203125" style="5" bestFit="1" customWidth="1"/>
    <col min="227" max="472" width="8.88671875" style="5"/>
    <col min="473" max="473" width="11.88671875" style="5" customWidth="1"/>
    <col min="474" max="474" width="18.44140625" style="5" customWidth="1"/>
    <col min="475" max="475" width="46.44140625" style="5" customWidth="1"/>
    <col min="476" max="477" width="12.5546875" style="5" customWidth="1"/>
    <col min="478" max="478" width="14.109375" style="5" customWidth="1"/>
    <col min="479" max="479" width="15.88671875" style="5" customWidth="1"/>
    <col min="480" max="480" width="8.88671875" style="5"/>
    <col min="481" max="481" width="9.44140625" style="5" bestFit="1" customWidth="1"/>
    <col min="482" max="482" width="11.33203125" style="5" bestFit="1" customWidth="1"/>
    <col min="483" max="728" width="8.88671875" style="5"/>
    <col min="729" max="729" width="11.88671875" style="5" customWidth="1"/>
    <col min="730" max="730" width="18.44140625" style="5" customWidth="1"/>
    <col min="731" max="731" width="46.44140625" style="5" customWidth="1"/>
    <col min="732" max="733" width="12.5546875" style="5" customWidth="1"/>
    <col min="734" max="734" width="14.109375" style="5" customWidth="1"/>
    <col min="735" max="735" width="15.88671875" style="5" customWidth="1"/>
    <col min="736" max="736" width="8.88671875" style="5"/>
    <col min="737" max="737" width="9.44140625" style="5" bestFit="1" customWidth="1"/>
    <col min="738" max="738" width="11.33203125" style="5" bestFit="1" customWidth="1"/>
    <col min="739" max="984" width="8.88671875" style="5"/>
    <col min="985" max="985" width="11.88671875" style="5" customWidth="1"/>
    <col min="986" max="986" width="18.44140625" style="5" customWidth="1"/>
    <col min="987" max="987" width="46.44140625" style="5" customWidth="1"/>
    <col min="988" max="989" width="12.5546875" style="5" customWidth="1"/>
    <col min="990" max="990" width="14.109375" style="5" customWidth="1"/>
    <col min="991" max="991" width="15.88671875" style="5" customWidth="1"/>
    <col min="992" max="992" width="8.88671875" style="5"/>
    <col min="993" max="993" width="9.44140625" style="5" bestFit="1" customWidth="1"/>
    <col min="994" max="994" width="11.33203125" style="5" bestFit="1" customWidth="1"/>
    <col min="995" max="1240" width="8.88671875" style="5"/>
    <col min="1241" max="1241" width="11.88671875" style="5" customWidth="1"/>
    <col min="1242" max="1242" width="18.44140625" style="5" customWidth="1"/>
    <col min="1243" max="1243" width="46.44140625" style="5" customWidth="1"/>
    <col min="1244" max="1245" width="12.5546875" style="5" customWidth="1"/>
    <col min="1246" max="1246" width="14.109375" style="5" customWidth="1"/>
    <col min="1247" max="1247" width="15.88671875" style="5" customWidth="1"/>
    <col min="1248" max="1248" width="8.88671875" style="5"/>
    <col min="1249" max="1249" width="9.44140625" style="5" bestFit="1" customWidth="1"/>
    <col min="1250" max="1250" width="11.33203125" style="5" bestFit="1" customWidth="1"/>
    <col min="1251" max="1496" width="8.88671875" style="5"/>
    <col min="1497" max="1497" width="11.88671875" style="5" customWidth="1"/>
    <col min="1498" max="1498" width="18.44140625" style="5" customWidth="1"/>
    <col min="1499" max="1499" width="46.44140625" style="5" customWidth="1"/>
    <col min="1500" max="1501" width="12.5546875" style="5" customWidth="1"/>
    <col min="1502" max="1502" width="14.109375" style="5" customWidth="1"/>
    <col min="1503" max="1503" width="15.88671875" style="5" customWidth="1"/>
    <col min="1504" max="1504" width="8.88671875" style="5"/>
    <col min="1505" max="1505" width="9.44140625" style="5" bestFit="1" customWidth="1"/>
    <col min="1506" max="1506" width="11.33203125" style="5" bestFit="1" customWidth="1"/>
    <col min="1507" max="1752" width="8.88671875" style="5"/>
    <col min="1753" max="1753" width="11.88671875" style="5" customWidth="1"/>
    <col min="1754" max="1754" width="18.44140625" style="5" customWidth="1"/>
    <col min="1755" max="1755" width="46.44140625" style="5" customWidth="1"/>
    <col min="1756" max="1757" width="12.5546875" style="5" customWidth="1"/>
    <col min="1758" max="1758" width="14.109375" style="5" customWidth="1"/>
    <col min="1759" max="1759" width="15.88671875" style="5" customWidth="1"/>
    <col min="1760" max="1760" width="8.88671875" style="5"/>
    <col min="1761" max="1761" width="9.44140625" style="5" bestFit="1" customWidth="1"/>
    <col min="1762" max="1762" width="11.33203125" style="5" bestFit="1" customWidth="1"/>
    <col min="1763" max="2008" width="8.88671875" style="5"/>
    <col min="2009" max="2009" width="11.88671875" style="5" customWidth="1"/>
    <col min="2010" max="2010" width="18.44140625" style="5" customWidth="1"/>
    <col min="2011" max="2011" width="46.44140625" style="5" customWidth="1"/>
    <col min="2012" max="2013" width="12.5546875" style="5" customWidth="1"/>
    <col min="2014" max="2014" width="14.109375" style="5" customWidth="1"/>
    <col min="2015" max="2015" width="15.88671875" style="5" customWidth="1"/>
    <col min="2016" max="2016" width="8.88671875" style="5"/>
    <col min="2017" max="2017" width="9.44140625" style="5" bestFit="1" customWidth="1"/>
    <col min="2018" max="2018" width="11.33203125" style="5" bestFit="1" customWidth="1"/>
    <col min="2019" max="2264" width="8.88671875" style="5"/>
    <col min="2265" max="2265" width="11.88671875" style="5" customWidth="1"/>
    <col min="2266" max="2266" width="18.44140625" style="5" customWidth="1"/>
    <col min="2267" max="2267" width="46.44140625" style="5" customWidth="1"/>
    <col min="2268" max="2269" width="12.5546875" style="5" customWidth="1"/>
    <col min="2270" max="2270" width="14.109375" style="5" customWidth="1"/>
    <col min="2271" max="2271" width="15.88671875" style="5" customWidth="1"/>
    <col min="2272" max="2272" width="8.88671875" style="5"/>
    <col min="2273" max="2273" width="9.44140625" style="5" bestFit="1" customWidth="1"/>
    <col min="2274" max="2274" width="11.33203125" style="5" bestFit="1" customWidth="1"/>
    <col min="2275" max="2520" width="8.88671875" style="5"/>
    <col min="2521" max="2521" width="11.88671875" style="5" customWidth="1"/>
    <col min="2522" max="2522" width="18.44140625" style="5" customWidth="1"/>
    <col min="2523" max="2523" width="46.44140625" style="5" customWidth="1"/>
    <col min="2524" max="2525" width="12.5546875" style="5" customWidth="1"/>
    <col min="2526" max="2526" width="14.109375" style="5" customWidth="1"/>
    <col min="2527" max="2527" width="15.88671875" style="5" customWidth="1"/>
    <col min="2528" max="2528" width="8.88671875" style="5"/>
    <col min="2529" max="2529" width="9.44140625" style="5" bestFit="1" customWidth="1"/>
    <col min="2530" max="2530" width="11.33203125" style="5" bestFit="1" customWidth="1"/>
    <col min="2531" max="2776" width="8.88671875" style="5"/>
    <col min="2777" max="2777" width="11.88671875" style="5" customWidth="1"/>
    <col min="2778" max="2778" width="18.44140625" style="5" customWidth="1"/>
    <col min="2779" max="2779" width="46.44140625" style="5" customWidth="1"/>
    <col min="2780" max="2781" width="12.5546875" style="5" customWidth="1"/>
    <col min="2782" max="2782" width="14.109375" style="5" customWidth="1"/>
    <col min="2783" max="2783" width="15.88671875" style="5" customWidth="1"/>
    <col min="2784" max="2784" width="8.88671875" style="5"/>
    <col min="2785" max="2785" width="9.44140625" style="5" bestFit="1" customWidth="1"/>
    <col min="2786" max="2786" width="11.33203125" style="5" bestFit="1" customWidth="1"/>
    <col min="2787" max="3032" width="8.88671875" style="5"/>
    <col min="3033" max="3033" width="11.88671875" style="5" customWidth="1"/>
    <col min="3034" max="3034" width="18.44140625" style="5" customWidth="1"/>
    <col min="3035" max="3035" width="46.44140625" style="5" customWidth="1"/>
    <col min="3036" max="3037" width="12.5546875" style="5" customWidth="1"/>
    <col min="3038" max="3038" width="14.109375" style="5" customWidth="1"/>
    <col min="3039" max="3039" width="15.88671875" style="5" customWidth="1"/>
    <col min="3040" max="3040" width="8.88671875" style="5"/>
    <col min="3041" max="3041" width="9.44140625" style="5" bestFit="1" customWidth="1"/>
    <col min="3042" max="3042" width="11.33203125" style="5" bestFit="1" customWidth="1"/>
    <col min="3043" max="3288" width="8.88671875" style="5"/>
    <col min="3289" max="3289" width="11.88671875" style="5" customWidth="1"/>
    <col min="3290" max="3290" width="18.44140625" style="5" customWidth="1"/>
    <col min="3291" max="3291" width="46.44140625" style="5" customWidth="1"/>
    <col min="3292" max="3293" width="12.5546875" style="5" customWidth="1"/>
    <col min="3294" max="3294" width="14.109375" style="5" customWidth="1"/>
    <col min="3295" max="3295" width="15.88671875" style="5" customWidth="1"/>
    <col min="3296" max="3296" width="8.88671875" style="5"/>
    <col min="3297" max="3297" width="9.44140625" style="5" bestFit="1" customWidth="1"/>
    <col min="3298" max="3298" width="11.33203125" style="5" bestFit="1" customWidth="1"/>
    <col min="3299" max="3544" width="8.88671875" style="5"/>
    <col min="3545" max="3545" width="11.88671875" style="5" customWidth="1"/>
    <col min="3546" max="3546" width="18.44140625" style="5" customWidth="1"/>
    <col min="3547" max="3547" width="46.44140625" style="5" customWidth="1"/>
    <col min="3548" max="3549" width="12.5546875" style="5" customWidth="1"/>
    <col min="3550" max="3550" width="14.109375" style="5" customWidth="1"/>
    <col min="3551" max="3551" width="15.88671875" style="5" customWidth="1"/>
    <col min="3552" max="3552" width="8.88671875" style="5"/>
    <col min="3553" max="3553" width="9.44140625" style="5" bestFit="1" customWidth="1"/>
    <col min="3554" max="3554" width="11.33203125" style="5" bestFit="1" customWidth="1"/>
    <col min="3555" max="3800" width="8.88671875" style="5"/>
    <col min="3801" max="3801" width="11.88671875" style="5" customWidth="1"/>
    <col min="3802" max="3802" width="18.44140625" style="5" customWidth="1"/>
    <col min="3803" max="3803" width="46.44140625" style="5" customWidth="1"/>
    <col min="3804" max="3805" width="12.5546875" style="5" customWidth="1"/>
    <col min="3806" max="3806" width="14.109375" style="5" customWidth="1"/>
    <col min="3807" max="3807" width="15.88671875" style="5" customWidth="1"/>
    <col min="3808" max="3808" width="8.88671875" style="5"/>
    <col min="3809" max="3809" width="9.44140625" style="5" bestFit="1" customWidth="1"/>
    <col min="3810" max="3810" width="11.33203125" style="5" bestFit="1" customWidth="1"/>
    <col min="3811" max="4056" width="8.88671875" style="5"/>
    <col min="4057" max="4057" width="11.88671875" style="5" customWidth="1"/>
    <col min="4058" max="4058" width="18.44140625" style="5" customWidth="1"/>
    <col min="4059" max="4059" width="46.44140625" style="5" customWidth="1"/>
    <col min="4060" max="4061" width="12.5546875" style="5" customWidth="1"/>
    <col min="4062" max="4062" width="14.109375" style="5" customWidth="1"/>
    <col min="4063" max="4063" width="15.88671875" style="5" customWidth="1"/>
    <col min="4064" max="4064" width="8.88671875" style="5"/>
    <col min="4065" max="4065" width="9.44140625" style="5" bestFit="1" customWidth="1"/>
    <col min="4066" max="4066" width="11.33203125" style="5" bestFit="1" customWidth="1"/>
    <col min="4067" max="4312" width="8.88671875" style="5"/>
    <col min="4313" max="4313" width="11.88671875" style="5" customWidth="1"/>
    <col min="4314" max="4314" width="18.44140625" style="5" customWidth="1"/>
    <col min="4315" max="4315" width="46.44140625" style="5" customWidth="1"/>
    <col min="4316" max="4317" width="12.5546875" style="5" customWidth="1"/>
    <col min="4318" max="4318" width="14.109375" style="5" customWidth="1"/>
    <col min="4319" max="4319" width="15.88671875" style="5" customWidth="1"/>
    <col min="4320" max="4320" width="8.88671875" style="5"/>
    <col min="4321" max="4321" width="9.44140625" style="5" bestFit="1" customWidth="1"/>
    <col min="4322" max="4322" width="11.33203125" style="5" bestFit="1" customWidth="1"/>
    <col min="4323" max="4568" width="8.88671875" style="5"/>
    <col min="4569" max="4569" width="11.88671875" style="5" customWidth="1"/>
    <col min="4570" max="4570" width="18.44140625" style="5" customWidth="1"/>
    <col min="4571" max="4571" width="46.44140625" style="5" customWidth="1"/>
    <col min="4572" max="4573" width="12.5546875" style="5" customWidth="1"/>
    <col min="4574" max="4574" width="14.109375" style="5" customWidth="1"/>
    <col min="4575" max="4575" width="15.88671875" style="5" customWidth="1"/>
    <col min="4576" max="4576" width="8.88671875" style="5"/>
    <col min="4577" max="4577" width="9.44140625" style="5" bestFit="1" customWidth="1"/>
    <col min="4578" max="4578" width="11.33203125" style="5" bestFit="1" customWidth="1"/>
    <col min="4579" max="4824" width="8.88671875" style="5"/>
    <col min="4825" max="4825" width="11.88671875" style="5" customWidth="1"/>
    <col min="4826" max="4826" width="18.44140625" style="5" customWidth="1"/>
    <col min="4827" max="4827" width="46.44140625" style="5" customWidth="1"/>
    <col min="4828" max="4829" width="12.5546875" style="5" customWidth="1"/>
    <col min="4830" max="4830" width="14.109375" style="5" customWidth="1"/>
    <col min="4831" max="4831" width="15.88671875" style="5" customWidth="1"/>
    <col min="4832" max="4832" width="8.88671875" style="5"/>
    <col min="4833" max="4833" width="9.44140625" style="5" bestFit="1" customWidth="1"/>
    <col min="4834" max="4834" width="11.33203125" style="5" bestFit="1" customWidth="1"/>
    <col min="4835" max="5080" width="8.88671875" style="5"/>
    <col min="5081" max="5081" width="11.88671875" style="5" customWidth="1"/>
    <col min="5082" max="5082" width="18.44140625" style="5" customWidth="1"/>
    <col min="5083" max="5083" width="46.44140625" style="5" customWidth="1"/>
    <col min="5084" max="5085" width="12.5546875" style="5" customWidth="1"/>
    <col min="5086" max="5086" width="14.109375" style="5" customWidth="1"/>
    <col min="5087" max="5087" width="15.88671875" style="5" customWidth="1"/>
    <col min="5088" max="5088" width="8.88671875" style="5"/>
    <col min="5089" max="5089" width="9.44140625" style="5" bestFit="1" customWidth="1"/>
    <col min="5090" max="5090" width="11.33203125" style="5" bestFit="1" customWidth="1"/>
    <col min="5091" max="5336" width="8.88671875" style="5"/>
    <col min="5337" max="5337" width="11.88671875" style="5" customWidth="1"/>
    <col min="5338" max="5338" width="18.44140625" style="5" customWidth="1"/>
    <col min="5339" max="5339" width="46.44140625" style="5" customWidth="1"/>
    <col min="5340" max="5341" width="12.5546875" style="5" customWidth="1"/>
    <col min="5342" max="5342" width="14.109375" style="5" customWidth="1"/>
    <col min="5343" max="5343" width="15.88671875" style="5" customWidth="1"/>
    <col min="5344" max="5344" width="8.88671875" style="5"/>
    <col min="5345" max="5345" width="9.44140625" style="5" bestFit="1" customWidth="1"/>
    <col min="5346" max="5346" width="11.33203125" style="5" bestFit="1" customWidth="1"/>
    <col min="5347" max="5592" width="8.88671875" style="5"/>
    <col min="5593" max="5593" width="11.88671875" style="5" customWidth="1"/>
    <col min="5594" max="5594" width="18.44140625" style="5" customWidth="1"/>
    <col min="5595" max="5595" width="46.44140625" style="5" customWidth="1"/>
    <col min="5596" max="5597" width="12.5546875" style="5" customWidth="1"/>
    <col min="5598" max="5598" width="14.109375" style="5" customWidth="1"/>
    <col min="5599" max="5599" width="15.88671875" style="5" customWidth="1"/>
    <col min="5600" max="5600" width="8.88671875" style="5"/>
    <col min="5601" max="5601" width="9.44140625" style="5" bestFit="1" customWidth="1"/>
    <col min="5602" max="5602" width="11.33203125" style="5" bestFit="1" customWidth="1"/>
    <col min="5603" max="5848" width="8.88671875" style="5"/>
    <col min="5849" max="5849" width="11.88671875" style="5" customWidth="1"/>
    <col min="5850" max="5850" width="18.44140625" style="5" customWidth="1"/>
    <col min="5851" max="5851" width="46.44140625" style="5" customWidth="1"/>
    <col min="5852" max="5853" width="12.5546875" style="5" customWidth="1"/>
    <col min="5854" max="5854" width="14.109375" style="5" customWidth="1"/>
    <col min="5855" max="5855" width="15.88671875" style="5" customWidth="1"/>
    <col min="5856" max="5856" width="8.88671875" style="5"/>
    <col min="5857" max="5857" width="9.44140625" style="5" bestFit="1" customWidth="1"/>
    <col min="5858" max="5858" width="11.33203125" style="5" bestFit="1" customWidth="1"/>
    <col min="5859" max="6104" width="8.88671875" style="5"/>
    <col min="6105" max="6105" width="11.88671875" style="5" customWidth="1"/>
    <col min="6106" max="6106" width="18.44140625" style="5" customWidth="1"/>
    <col min="6107" max="6107" width="46.44140625" style="5" customWidth="1"/>
    <col min="6108" max="6109" width="12.5546875" style="5" customWidth="1"/>
    <col min="6110" max="6110" width="14.109375" style="5" customWidth="1"/>
    <col min="6111" max="6111" width="15.88671875" style="5" customWidth="1"/>
    <col min="6112" max="6112" width="8.88671875" style="5"/>
    <col min="6113" max="6113" width="9.44140625" style="5" bestFit="1" customWidth="1"/>
    <col min="6114" max="6114" width="11.33203125" style="5" bestFit="1" customWidth="1"/>
    <col min="6115" max="6360" width="8.88671875" style="5"/>
    <col min="6361" max="6361" width="11.88671875" style="5" customWidth="1"/>
    <col min="6362" max="6362" width="18.44140625" style="5" customWidth="1"/>
    <col min="6363" max="6363" width="46.44140625" style="5" customWidth="1"/>
    <col min="6364" max="6365" width="12.5546875" style="5" customWidth="1"/>
    <col min="6366" max="6366" width="14.109375" style="5" customWidth="1"/>
    <col min="6367" max="6367" width="15.88671875" style="5" customWidth="1"/>
    <col min="6368" max="6368" width="8.88671875" style="5"/>
    <col min="6369" max="6369" width="9.44140625" style="5" bestFit="1" customWidth="1"/>
    <col min="6370" max="6370" width="11.33203125" style="5" bestFit="1" customWidth="1"/>
    <col min="6371" max="6616" width="8.88671875" style="5"/>
    <col min="6617" max="6617" width="11.88671875" style="5" customWidth="1"/>
    <col min="6618" max="6618" width="18.44140625" style="5" customWidth="1"/>
    <col min="6619" max="6619" width="46.44140625" style="5" customWidth="1"/>
    <col min="6620" max="6621" width="12.5546875" style="5" customWidth="1"/>
    <col min="6622" max="6622" width="14.109375" style="5" customWidth="1"/>
    <col min="6623" max="6623" width="15.88671875" style="5" customWidth="1"/>
    <col min="6624" max="6624" width="8.88671875" style="5"/>
    <col min="6625" max="6625" width="9.44140625" style="5" bestFit="1" customWidth="1"/>
    <col min="6626" max="6626" width="11.33203125" style="5" bestFit="1" customWidth="1"/>
    <col min="6627" max="6872" width="8.88671875" style="5"/>
    <col min="6873" max="6873" width="11.88671875" style="5" customWidth="1"/>
    <col min="6874" max="6874" width="18.44140625" style="5" customWidth="1"/>
    <col min="6875" max="6875" width="46.44140625" style="5" customWidth="1"/>
    <col min="6876" max="6877" width="12.5546875" style="5" customWidth="1"/>
    <col min="6878" max="6878" width="14.109375" style="5" customWidth="1"/>
    <col min="6879" max="6879" width="15.88671875" style="5" customWidth="1"/>
    <col min="6880" max="6880" width="8.88671875" style="5"/>
    <col min="6881" max="6881" width="9.44140625" style="5" bestFit="1" customWidth="1"/>
    <col min="6882" max="6882" width="11.33203125" style="5" bestFit="1" customWidth="1"/>
    <col min="6883" max="7128" width="8.88671875" style="5"/>
    <col min="7129" max="7129" width="11.88671875" style="5" customWidth="1"/>
    <col min="7130" max="7130" width="18.44140625" style="5" customWidth="1"/>
    <col min="7131" max="7131" width="46.44140625" style="5" customWidth="1"/>
    <col min="7132" max="7133" width="12.5546875" style="5" customWidth="1"/>
    <col min="7134" max="7134" width="14.109375" style="5" customWidth="1"/>
    <col min="7135" max="7135" width="15.88671875" style="5" customWidth="1"/>
    <col min="7136" max="7136" width="8.88671875" style="5"/>
    <col min="7137" max="7137" width="9.44140625" style="5" bestFit="1" customWidth="1"/>
    <col min="7138" max="7138" width="11.33203125" style="5" bestFit="1" customWidth="1"/>
    <col min="7139" max="7384" width="8.88671875" style="5"/>
    <col min="7385" max="7385" width="11.88671875" style="5" customWidth="1"/>
    <col min="7386" max="7386" width="18.44140625" style="5" customWidth="1"/>
    <col min="7387" max="7387" width="46.44140625" style="5" customWidth="1"/>
    <col min="7388" max="7389" width="12.5546875" style="5" customWidth="1"/>
    <col min="7390" max="7390" width="14.109375" style="5" customWidth="1"/>
    <col min="7391" max="7391" width="15.88671875" style="5" customWidth="1"/>
    <col min="7392" max="7392" width="8.88671875" style="5"/>
    <col min="7393" max="7393" width="9.44140625" style="5" bestFit="1" customWidth="1"/>
    <col min="7394" max="7394" width="11.33203125" style="5" bestFit="1" customWidth="1"/>
    <col min="7395" max="7640" width="8.88671875" style="5"/>
    <col min="7641" max="7641" width="11.88671875" style="5" customWidth="1"/>
    <col min="7642" max="7642" width="18.44140625" style="5" customWidth="1"/>
    <col min="7643" max="7643" width="46.44140625" style="5" customWidth="1"/>
    <col min="7644" max="7645" width="12.5546875" style="5" customWidth="1"/>
    <col min="7646" max="7646" width="14.109375" style="5" customWidth="1"/>
    <col min="7647" max="7647" width="15.88671875" style="5" customWidth="1"/>
    <col min="7648" max="7648" width="8.88671875" style="5"/>
    <col min="7649" max="7649" width="9.44140625" style="5" bestFit="1" customWidth="1"/>
    <col min="7650" max="7650" width="11.33203125" style="5" bestFit="1" customWidth="1"/>
    <col min="7651" max="7896" width="8.88671875" style="5"/>
    <col min="7897" max="7897" width="11.88671875" style="5" customWidth="1"/>
    <col min="7898" max="7898" width="18.44140625" style="5" customWidth="1"/>
    <col min="7899" max="7899" width="46.44140625" style="5" customWidth="1"/>
    <col min="7900" max="7901" width="12.5546875" style="5" customWidth="1"/>
    <col min="7902" max="7902" width="14.109375" style="5" customWidth="1"/>
    <col min="7903" max="7903" width="15.88671875" style="5" customWidth="1"/>
    <col min="7904" max="7904" width="8.88671875" style="5"/>
    <col min="7905" max="7905" width="9.44140625" style="5" bestFit="1" customWidth="1"/>
    <col min="7906" max="7906" width="11.33203125" style="5" bestFit="1" customWidth="1"/>
    <col min="7907" max="8152" width="8.88671875" style="5"/>
    <col min="8153" max="8153" width="11.88671875" style="5" customWidth="1"/>
    <col min="8154" max="8154" width="18.44140625" style="5" customWidth="1"/>
    <col min="8155" max="8155" width="46.44140625" style="5" customWidth="1"/>
    <col min="8156" max="8157" width="12.5546875" style="5" customWidth="1"/>
    <col min="8158" max="8158" width="14.109375" style="5" customWidth="1"/>
    <col min="8159" max="8159" width="15.88671875" style="5" customWidth="1"/>
    <col min="8160" max="8160" width="8.88671875" style="5"/>
    <col min="8161" max="8161" width="9.44140625" style="5" bestFit="1" customWidth="1"/>
    <col min="8162" max="8162" width="11.33203125" style="5" bestFit="1" customWidth="1"/>
    <col min="8163" max="8408" width="8.88671875" style="5"/>
    <col min="8409" max="8409" width="11.88671875" style="5" customWidth="1"/>
    <col min="8410" max="8410" width="18.44140625" style="5" customWidth="1"/>
    <col min="8411" max="8411" width="46.44140625" style="5" customWidth="1"/>
    <col min="8412" max="8413" width="12.5546875" style="5" customWidth="1"/>
    <col min="8414" max="8414" width="14.109375" style="5" customWidth="1"/>
    <col min="8415" max="8415" width="15.88671875" style="5" customWidth="1"/>
    <col min="8416" max="8416" width="8.88671875" style="5"/>
    <col min="8417" max="8417" width="9.44140625" style="5" bestFit="1" customWidth="1"/>
    <col min="8418" max="8418" width="11.33203125" style="5" bestFit="1" customWidth="1"/>
    <col min="8419" max="8664" width="8.88671875" style="5"/>
    <col min="8665" max="8665" width="11.88671875" style="5" customWidth="1"/>
    <col min="8666" max="8666" width="18.44140625" style="5" customWidth="1"/>
    <col min="8667" max="8667" width="46.44140625" style="5" customWidth="1"/>
    <col min="8668" max="8669" width="12.5546875" style="5" customWidth="1"/>
    <col min="8670" max="8670" width="14.109375" style="5" customWidth="1"/>
    <col min="8671" max="8671" width="15.88671875" style="5" customWidth="1"/>
    <col min="8672" max="8672" width="8.88671875" style="5"/>
    <col min="8673" max="8673" width="9.44140625" style="5" bestFit="1" customWidth="1"/>
    <col min="8674" max="8674" width="11.33203125" style="5" bestFit="1" customWidth="1"/>
    <col min="8675" max="8920" width="8.88671875" style="5"/>
    <col min="8921" max="8921" width="11.88671875" style="5" customWidth="1"/>
    <col min="8922" max="8922" width="18.44140625" style="5" customWidth="1"/>
    <col min="8923" max="8923" width="46.44140625" style="5" customWidth="1"/>
    <col min="8924" max="8925" width="12.5546875" style="5" customWidth="1"/>
    <col min="8926" max="8926" width="14.109375" style="5" customWidth="1"/>
    <col min="8927" max="8927" width="15.88671875" style="5" customWidth="1"/>
    <col min="8928" max="8928" width="8.88671875" style="5"/>
    <col min="8929" max="8929" width="9.44140625" style="5" bestFit="1" customWidth="1"/>
    <col min="8930" max="8930" width="11.33203125" style="5" bestFit="1" customWidth="1"/>
    <col min="8931" max="9176" width="8.88671875" style="5"/>
    <col min="9177" max="9177" width="11.88671875" style="5" customWidth="1"/>
    <col min="9178" max="9178" width="18.44140625" style="5" customWidth="1"/>
    <col min="9179" max="9179" width="46.44140625" style="5" customWidth="1"/>
    <col min="9180" max="9181" width="12.5546875" style="5" customWidth="1"/>
    <col min="9182" max="9182" width="14.109375" style="5" customWidth="1"/>
    <col min="9183" max="9183" width="15.88671875" style="5" customWidth="1"/>
    <col min="9184" max="9184" width="8.88671875" style="5"/>
    <col min="9185" max="9185" width="9.44140625" style="5" bestFit="1" customWidth="1"/>
    <col min="9186" max="9186" width="11.33203125" style="5" bestFit="1" customWidth="1"/>
    <col min="9187" max="9432" width="8.88671875" style="5"/>
    <col min="9433" max="9433" width="11.88671875" style="5" customWidth="1"/>
    <col min="9434" max="9434" width="18.44140625" style="5" customWidth="1"/>
    <col min="9435" max="9435" width="46.44140625" style="5" customWidth="1"/>
    <col min="9436" max="9437" width="12.5546875" style="5" customWidth="1"/>
    <col min="9438" max="9438" width="14.109375" style="5" customWidth="1"/>
    <col min="9439" max="9439" width="15.88671875" style="5" customWidth="1"/>
    <col min="9440" max="9440" width="8.88671875" style="5"/>
    <col min="9441" max="9441" width="9.44140625" style="5" bestFit="1" customWidth="1"/>
    <col min="9442" max="9442" width="11.33203125" style="5" bestFit="1" customWidth="1"/>
    <col min="9443" max="9688" width="8.88671875" style="5"/>
    <col min="9689" max="9689" width="11.88671875" style="5" customWidth="1"/>
    <col min="9690" max="9690" width="18.44140625" style="5" customWidth="1"/>
    <col min="9691" max="9691" width="46.44140625" style="5" customWidth="1"/>
    <col min="9692" max="9693" width="12.5546875" style="5" customWidth="1"/>
    <col min="9694" max="9694" width="14.109375" style="5" customWidth="1"/>
    <col min="9695" max="9695" width="15.88671875" style="5" customWidth="1"/>
    <col min="9696" max="9696" width="8.88671875" style="5"/>
    <col min="9697" max="9697" width="9.44140625" style="5" bestFit="1" customWidth="1"/>
    <col min="9698" max="9698" width="11.33203125" style="5" bestFit="1" customWidth="1"/>
    <col min="9699" max="9944" width="8.88671875" style="5"/>
    <col min="9945" max="9945" width="11.88671875" style="5" customWidth="1"/>
    <col min="9946" max="9946" width="18.44140625" style="5" customWidth="1"/>
    <col min="9947" max="9947" width="46.44140625" style="5" customWidth="1"/>
    <col min="9948" max="9949" width="12.5546875" style="5" customWidth="1"/>
    <col min="9950" max="9950" width="14.109375" style="5" customWidth="1"/>
    <col min="9951" max="9951" width="15.88671875" style="5" customWidth="1"/>
    <col min="9952" max="9952" width="8.88671875" style="5"/>
    <col min="9953" max="9953" width="9.44140625" style="5" bestFit="1" customWidth="1"/>
    <col min="9954" max="9954" width="11.33203125" style="5" bestFit="1" customWidth="1"/>
    <col min="9955" max="10200" width="8.88671875" style="5"/>
    <col min="10201" max="10201" width="11.88671875" style="5" customWidth="1"/>
    <col min="10202" max="10202" width="18.44140625" style="5" customWidth="1"/>
    <col min="10203" max="10203" width="46.44140625" style="5" customWidth="1"/>
    <col min="10204" max="10205" width="12.5546875" style="5" customWidth="1"/>
    <col min="10206" max="10206" width="14.109375" style="5" customWidth="1"/>
    <col min="10207" max="10207" width="15.88671875" style="5" customWidth="1"/>
    <col min="10208" max="10208" width="8.88671875" style="5"/>
    <col min="10209" max="10209" width="9.44140625" style="5" bestFit="1" customWidth="1"/>
    <col min="10210" max="10210" width="11.33203125" style="5" bestFit="1" customWidth="1"/>
    <col min="10211" max="10456" width="8.88671875" style="5"/>
    <col min="10457" max="10457" width="11.88671875" style="5" customWidth="1"/>
    <col min="10458" max="10458" width="18.44140625" style="5" customWidth="1"/>
    <col min="10459" max="10459" width="46.44140625" style="5" customWidth="1"/>
    <col min="10460" max="10461" width="12.5546875" style="5" customWidth="1"/>
    <col min="10462" max="10462" width="14.109375" style="5" customWidth="1"/>
    <col min="10463" max="10463" width="15.88671875" style="5" customWidth="1"/>
    <col min="10464" max="10464" width="8.88671875" style="5"/>
    <col min="10465" max="10465" width="9.44140625" style="5" bestFit="1" customWidth="1"/>
    <col min="10466" max="10466" width="11.33203125" style="5" bestFit="1" customWidth="1"/>
    <col min="10467" max="10712" width="8.88671875" style="5"/>
    <col min="10713" max="10713" width="11.88671875" style="5" customWidth="1"/>
    <col min="10714" max="10714" width="18.44140625" style="5" customWidth="1"/>
    <col min="10715" max="10715" width="46.44140625" style="5" customWidth="1"/>
    <col min="10716" max="10717" width="12.5546875" style="5" customWidth="1"/>
    <col min="10718" max="10718" width="14.109375" style="5" customWidth="1"/>
    <col min="10719" max="10719" width="15.88671875" style="5" customWidth="1"/>
    <col min="10720" max="10720" width="8.88671875" style="5"/>
    <col min="10721" max="10721" width="9.44140625" style="5" bestFit="1" customWidth="1"/>
    <col min="10722" max="10722" width="11.33203125" style="5" bestFit="1" customWidth="1"/>
    <col min="10723" max="10968" width="8.88671875" style="5"/>
    <col min="10969" max="10969" width="11.88671875" style="5" customWidth="1"/>
    <col min="10970" max="10970" width="18.44140625" style="5" customWidth="1"/>
    <col min="10971" max="10971" width="46.44140625" style="5" customWidth="1"/>
    <col min="10972" max="10973" width="12.5546875" style="5" customWidth="1"/>
    <col min="10974" max="10974" width="14.109375" style="5" customWidth="1"/>
    <col min="10975" max="10975" width="15.88671875" style="5" customWidth="1"/>
    <col min="10976" max="10976" width="8.88671875" style="5"/>
    <col min="10977" max="10977" width="9.44140625" style="5" bestFit="1" customWidth="1"/>
    <col min="10978" max="10978" width="11.33203125" style="5" bestFit="1" customWidth="1"/>
    <col min="10979" max="11224" width="8.88671875" style="5"/>
    <col min="11225" max="11225" width="11.88671875" style="5" customWidth="1"/>
    <col min="11226" max="11226" width="18.44140625" style="5" customWidth="1"/>
    <col min="11227" max="11227" width="46.44140625" style="5" customWidth="1"/>
    <col min="11228" max="11229" width="12.5546875" style="5" customWidth="1"/>
    <col min="11230" max="11230" width="14.109375" style="5" customWidth="1"/>
    <col min="11231" max="11231" width="15.88671875" style="5" customWidth="1"/>
    <col min="11232" max="11232" width="8.88671875" style="5"/>
    <col min="11233" max="11233" width="9.44140625" style="5" bestFit="1" customWidth="1"/>
    <col min="11234" max="11234" width="11.33203125" style="5" bestFit="1" customWidth="1"/>
    <col min="11235" max="11480" width="8.88671875" style="5"/>
    <col min="11481" max="11481" width="11.88671875" style="5" customWidth="1"/>
    <col min="11482" max="11482" width="18.44140625" style="5" customWidth="1"/>
    <col min="11483" max="11483" width="46.44140625" style="5" customWidth="1"/>
    <col min="11484" max="11485" width="12.5546875" style="5" customWidth="1"/>
    <col min="11486" max="11486" width="14.109375" style="5" customWidth="1"/>
    <col min="11487" max="11487" width="15.88671875" style="5" customWidth="1"/>
    <col min="11488" max="11488" width="8.88671875" style="5"/>
    <col min="11489" max="11489" width="9.44140625" style="5" bestFit="1" customWidth="1"/>
    <col min="11490" max="11490" width="11.33203125" style="5" bestFit="1" customWidth="1"/>
    <col min="11491" max="11736" width="8.88671875" style="5"/>
    <col min="11737" max="11737" width="11.88671875" style="5" customWidth="1"/>
    <col min="11738" max="11738" width="18.44140625" style="5" customWidth="1"/>
    <col min="11739" max="11739" width="46.44140625" style="5" customWidth="1"/>
    <col min="11740" max="11741" width="12.5546875" style="5" customWidth="1"/>
    <col min="11742" max="11742" width="14.109375" style="5" customWidth="1"/>
    <col min="11743" max="11743" width="15.88671875" style="5" customWidth="1"/>
    <col min="11744" max="11744" width="8.88671875" style="5"/>
    <col min="11745" max="11745" width="9.44140625" style="5" bestFit="1" customWidth="1"/>
    <col min="11746" max="11746" width="11.33203125" style="5" bestFit="1" customWidth="1"/>
    <col min="11747" max="11992" width="8.88671875" style="5"/>
    <col min="11993" max="11993" width="11.88671875" style="5" customWidth="1"/>
    <col min="11994" max="11994" width="18.44140625" style="5" customWidth="1"/>
    <col min="11995" max="11995" width="46.44140625" style="5" customWidth="1"/>
    <col min="11996" max="11997" width="12.5546875" style="5" customWidth="1"/>
    <col min="11998" max="11998" width="14.109375" style="5" customWidth="1"/>
    <col min="11999" max="11999" width="15.88671875" style="5" customWidth="1"/>
    <col min="12000" max="12000" width="8.88671875" style="5"/>
    <col min="12001" max="12001" width="9.44140625" style="5" bestFit="1" customWidth="1"/>
    <col min="12002" max="12002" width="11.33203125" style="5" bestFit="1" customWidth="1"/>
    <col min="12003" max="12248" width="8.88671875" style="5"/>
    <col min="12249" max="12249" width="11.88671875" style="5" customWidth="1"/>
    <col min="12250" max="12250" width="18.44140625" style="5" customWidth="1"/>
    <col min="12251" max="12251" width="46.44140625" style="5" customWidth="1"/>
    <col min="12252" max="12253" width="12.5546875" style="5" customWidth="1"/>
    <col min="12254" max="12254" width="14.109375" style="5" customWidth="1"/>
    <col min="12255" max="12255" width="15.88671875" style="5" customWidth="1"/>
    <col min="12256" max="12256" width="8.88671875" style="5"/>
    <col min="12257" max="12257" width="9.44140625" style="5" bestFit="1" customWidth="1"/>
    <col min="12258" max="12258" width="11.33203125" style="5" bestFit="1" customWidth="1"/>
    <col min="12259" max="12504" width="8.88671875" style="5"/>
    <col min="12505" max="12505" width="11.88671875" style="5" customWidth="1"/>
    <col min="12506" max="12506" width="18.44140625" style="5" customWidth="1"/>
    <col min="12507" max="12507" width="46.44140625" style="5" customWidth="1"/>
    <col min="12508" max="12509" width="12.5546875" style="5" customWidth="1"/>
    <col min="12510" max="12510" width="14.109375" style="5" customWidth="1"/>
    <col min="12511" max="12511" width="15.88671875" style="5" customWidth="1"/>
    <col min="12512" max="12512" width="8.88671875" style="5"/>
    <col min="12513" max="12513" width="9.44140625" style="5" bestFit="1" customWidth="1"/>
    <col min="12514" max="12514" width="11.33203125" style="5" bestFit="1" customWidth="1"/>
    <col min="12515" max="12760" width="8.88671875" style="5"/>
    <col min="12761" max="12761" width="11.88671875" style="5" customWidth="1"/>
    <col min="12762" max="12762" width="18.44140625" style="5" customWidth="1"/>
    <col min="12763" max="12763" width="46.44140625" style="5" customWidth="1"/>
    <col min="12764" max="12765" width="12.5546875" style="5" customWidth="1"/>
    <col min="12766" max="12766" width="14.109375" style="5" customWidth="1"/>
    <col min="12767" max="12767" width="15.88671875" style="5" customWidth="1"/>
    <col min="12768" max="12768" width="8.88671875" style="5"/>
    <col min="12769" max="12769" width="9.44140625" style="5" bestFit="1" customWidth="1"/>
    <col min="12770" max="12770" width="11.33203125" style="5" bestFit="1" customWidth="1"/>
    <col min="12771" max="13016" width="8.88671875" style="5"/>
    <col min="13017" max="13017" width="11.88671875" style="5" customWidth="1"/>
    <col min="13018" max="13018" width="18.44140625" style="5" customWidth="1"/>
    <col min="13019" max="13019" width="46.44140625" style="5" customWidth="1"/>
    <col min="13020" max="13021" width="12.5546875" style="5" customWidth="1"/>
    <col min="13022" max="13022" width="14.109375" style="5" customWidth="1"/>
    <col min="13023" max="13023" width="15.88671875" style="5" customWidth="1"/>
    <col min="13024" max="13024" width="8.88671875" style="5"/>
    <col min="13025" max="13025" width="9.44140625" style="5" bestFit="1" customWidth="1"/>
    <col min="13026" max="13026" width="11.33203125" style="5" bestFit="1" customWidth="1"/>
    <col min="13027" max="13272" width="8.88671875" style="5"/>
    <col min="13273" max="13273" width="11.88671875" style="5" customWidth="1"/>
    <col min="13274" max="13274" width="18.44140625" style="5" customWidth="1"/>
    <col min="13275" max="13275" width="46.44140625" style="5" customWidth="1"/>
    <col min="13276" max="13277" width="12.5546875" style="5" customWidth="1"/>
    <col min="13278" max="13278" width="14.109375" style="5" customWidth="1"/>
    <col min="13279" max="13279" width="15.88671875" style="5" customWidth="1"/>
    <col min="13280" max="13280" width="8.88671875" style="5"/>
    <col min="13281" max="13281" width="9.44140625" style="5" bestFit="1" customWidth="1"/>
    <col min="13282" max="13282" width="11.33203125" style="5" bestFit="1" customWidth="1"/>
    <col min="13283" max="13528" width="8.88671875" style="5"/>
    <col min="13529" max="13529" width="11.88671875" style="5" customWidth="1"/>
    <col min="13530" max="13530" width="18.44140625" style="5" customWidth="1"/>
    <col min="13531" max="13531" width="46.44140625" style="5" customWidth="1"/>
    <col min="13532" max="13533" width="12.5546875" style="5" customWidth="1"/>
    <col min="13534" max="13534" width="14.109375" style="5" customWidth="1"/>
    <col min="13535" max="13535" width="15.88671875" style="5" customWidth="1"/>
    <col min="13536" max="13536" width="8.88671875" style="5"/>
    <col min="13537" max="13537" width="9.44140625" style="5" bestFit="1" customWidth="1"/>
    <col min="13538" max="13538" width="11.33203125" style="5" bestFit="1" customWidth="1"/>
    <col min="13539" max="13784" width="8.88671875" style="5"/>
    <col min="13785" max="13785" width="11.88671875" style="5" customWidth="1"/>
    <col min="13786" max="13786" width="18.44140625" style="5" customWidth="1"/>
    <col min="13787" max="13787" width="46.44140625" style="5" customWidth="1"/>
    <col min="13788" max="13789" width="12.5546875" style="5" customWidth="1"/>
    <col min="13790" max="13790" width="14.109375" style="5" customWidth="1"/>
    <col min="13791" max="13791" width="15.88671875" style="5" customWidth="1"/>
    <col min="13792" max="13792" width="8.88671875" style="5"/>
    <col min="13793" max="13793" width="9.44140625" style="5" bestFit="1" customWidth="1"/>
    <col min="13794" max="13794" width="11.33203125" style="5" bestFit="1" customWidth="1"/>
    <col min="13795" max="14040" width="8.88671875" style="5"/>
    <col min="14041" max="14041" width="11.88671875" style="5" customWidth="1"/>
    <col min="14042" max="14042" width="18.44140625" style="5" customWidth="1"/>
    <col min="14043" max="14043" width="46.44140625" style="5" customWidth="1"/>
    <col min="14044" max="14045" width="12.5546875" style="5" customWidth="1"/>
    <col min="14046" max="14046" width="14.109375" style="5" customWidth="1"/>
    <col min="14047" max="14047" width="15.88671875" style="5" customWidth="1"/>
    <col min="14048" max="14048" width="8.88671875" style="5"/>
    <col min="14049" max="14049" width="9.44140625" style="5" bestFit="1" customWidth="1"/>
    <col min="14050" max="14050" width="11.33203125" style="5" bestFit="1" customWidth="1"/>
    <col min="14051" max="14296" width="8.88671875" style="5"/>
    <col min="14297" max="14297" width="11.88671875" style="5" customWidth="1"/>
    <col min="14298" max="14298" width="18.44140625" style="5" customWidth="1"/>
    <col min="14299" max="14299" width="46.44140625" style="5" customWidth="1"/>
    <col min="14300" max="14301" width="12.5546875" style="5" customWidth="1"/>
    <col min="14302" max="14302" width="14.109375" style="5" customWidth="1"/>
    <col min="14303" max="14303" width="15.88671875" style="5" customWidth="1"/>
    <col min="14304" max="14304" width="8.88671875" style="5"/>
    <col min="14305" max="14305" width="9.44140625" style="5" bestFit="1" customWidth="1"/>
    <col min="14306" max="14306" width="11.33203125" style="5" bestFit="1" customWidth="1"/>
    <col min="14307" max="14552" width="8.88671875" style="5"/>
    <col min="14553" max="14553" width="11.88671875" style="5" customWidth="1"/>
    <col min="14554" max="14554" width="18.44140625" style="5" customWidth="1"/>
    <col min="14555" max="14555" width="46.44140625" style="5" customWidth="1"/>
    <col min="14556" max="14557" width="12.5546875" style="5" customWidth="1"/>
    <col min="14558" max="14558" width="14.109375" style="5" customWidth="1"/>
    <col min="14559" max="14559" width="15.88671875" style="5" customWidth="1"/>
    <col min="14560" max="14560" width="8.88671875" style="5"/>
    <col min="14561" max="14561" width="9.44140625" style="5" bestFit="1" customWidth="1"/>
    <col min="14562" max="14562" width="11.33203125" style="5" bestFit="1" customWidth="1"/>
    <col min="14563" max="14808" width="8.88671875" style="5"/>
    <col min="14809" max="14809" width="11.88671875" style="5" customWidth="1"/>
    <col min="14810" max="14810" width="18.44140625" style="5" customWidth="1"/>
    <col min="14811" max="14811" width="46.44140625" style="5" customWidth="1"/>
    <col min="14812" max="14813" width="12.5546875" style="5" customWidth="1"/>
    <col min="14814" max="14814" width="14.109375" style="5" customWidth="1"/>
    <col min="14815" max="14815" width="15.88671875" style="5" customWidth="1"/>
    <col min="14816" max="14816" width="8.88671875" style="5"/>
    <col min="14817" max="14817" width="9.44140625" style="5" bestFit="1" customWidth="1"/>
    <col min="14818" max="14818" width="11.33203125" style="5" bestFit="1" customWidth="1"/>
    <col min="14819" max="15064" width="8.88671875" style="5"/>
    <col min="15065" max="15065" width="11.88671875" style="5" customWidth="1"/>
    <col min="15066" max="15066" width="18.44140625" style="5" customWidth="1"/>
    <col min="15067" max="15067" width="46.44140625" style="5" customWidth="1"/>
    <col min="15068" max="15069" width="12.5546875" style="5" customWidth="1"/>
    <col min="15070" max="15070" width="14.109375" style="5" customWidth="1"/>
    <col min="15071" max="15071" width="15.88671875" style="5" customWidth="1"/>
    <col min="15072" max="15072" width="8.88671875" style="5"/>
    <col min="15073" max="15073" width="9.44140625" style="5" bestFit="1" customWidth="1"/>
    <col min="15074" max="15074" width="11.33203125" style="5" bestFit="1" customWidth="1"/>
    <col min="15075" max="15320" width="8.88671875" style="5"/>
    <col min="15321" max="15321" width="11.88671875" style="5" customWidth="1"/>
    <col min="15322" max="15322" width="18.44140625" style="5" customWidth="1"/>
    <col min="15323" max="15323" width="46.44140625" style="5" customWidth="1"/>
    <col min="15324" max="15325" width="12.5546875" style="5" customWidth="1"/>
    <col min="15326" max="15326" width="14.109375" style="5" customWidth="1"/>
    <col min="15327" max="15327" width="15.88671875" style="5" customWidth="1"/>
    <col min="15328" max="15328" width="8.88671875" style="5"/>
    <col min="15329" max="15329" width="9.44140625" style="5" bestFit="1" customWidth="1"/>
    <col min="15330" max="15330" width="11.33203125" style="5" bestFit="1" customWidth="1"/>
    <col min="15331" max="15576" width="8.88671875" style="5"/>
    <col min="15577" max="15577" width="11.88671875" style="5" customWidth="1"/>
    <col min="15578" max="15578" width="18.44140625" style="5" customWidth="1"/>
    <col min="15579" max="15579" width="46.44140625" style="5" customWidth="1"/>
    <col min="15580" max="15581" width="12.5546875" style="5" customWidth="1"/>
    <col min="15582" max="15582" width="14.109375" style="5" customWidth="1"/>
    <col min="15583" max="15583" width="15.88671875" style="5" customWidth="1"/>
    <col min="15584" max="15584" width="8.88671875" style="5"/>
    <col min="15585" max="15585" width="9.44140625" style="5" bestFit="1" customWidth="1"/>
    <col min="15586" max="15586" width="11.33203125" style="5" bestFit="1" customWidth="1"/>
    <col min="15587" max="15832" width="8.88671875" style="5"/>
    <col min="15833" max="15833" width="11.88671875" style="5" customWidth="1"/>
    <col min="15834" max="15834" width="18.44140625" style="5" customWidth="1"/>
    <col min="15835" max="15835" width="46.44140625" style="5" customWidth="1"/>
    <col min="15836" max="15837" width="12.5546875" style="5" customWidth="1"/>
    <col min="15838" max="15838" width="14.109375" style="5" customWidth="1"/>
    <col min="15839" max="15839" width="15.88671875" style="5" customWidth="1"/>
    <col min="15840" max="15840" width="8.88671875" style="5"/>
    <col min="15841" max="15841" width="9.44140625" style="5" bestFit="1" customWidth="1"/>
    <col min="15842" max="15842" width="11.33203125" style="5" bestFit="1" customWidth="1"/>
    <col min="15843" max="16092" width="8.88671875" style="5"/>
    <col min="16093" max="16338" width="9.109375" style="5" customWidth="1"/>
    <col min="16339" max="16382" width="9.109375" style="5"/>
    <col min="16383" max="16384" width="9.109375" style="5" customWidth="1"/>
  </cols>
  <sheetData>
    <row r="1" spans="1:12" s="37" customFormat="1" ht="30" customHeight="1" x14ac:dyDescent="0.3">
      <c r="A1" s="309" t="str">
        <f>SUMMARY!A1</f>
        <v>JOHANNESBURG WATER</v>
      </c>
      <c r="B1" s="309"/>
      <c r="C1" s="309"/>
      <c r="D1" s="309"/>
      <c r="E1" s="309"/>
      <c r="F1" s="35"/>
      <c r="G1" s="36"/>
    </row>
    <row r="2" spans="1:12" s="37" customFormat="1" ht="12.6" customHeight="1" thickBot="1" x14ac:dyDescent="0.35">
      <c r="A2" s="309" t="str">
        <f>SUMMARY!A3</f>
        <v>GREATER ORANGE FARM PHASE 3D WATER INFRASTRUCTURE UPGRADE</v>
      </c>
      <c r="B2" s="309"/>
      <c r="C2" s="309"/>
      <c r="D2" s="309"/>
      <c r="E2" s="309"/>
      <c r="F2" s="304"/>
      <c r="G2" s="304"/>
    </row>
    <row r="3" spans="1:12" s="38" customFormat="1" ht="36" customHeight="1" x14ac:dyDescent="0.3">
      <c r="A3" s="310" t="s">
        <v>0</v>
      </c>
      <c r="B3" s="312" t="s">
        <v>1</v>
      </c>
      <c r="C3" s="312" t="s">
        <v>2</v>
      </c>
      <c r="D3" s="312" t="s">
        <v>3</v>
      </c>
      <c r="E3" s="314" t="s">
        <v>4</v>
      </c>
      <c r="F3" s="307" t="s">
        <v>5</v>
      </c>
      <c r="G3" s="305" t="s">
        <v>6</v>
      </c>
    </row>
    <row r="4" spans="1:12" s="38" customFormat="1" ht="9" customHeight="1" thickBot="1" x14ac:dyDescent="0.35">
      <c r="A4" s="311"/>
      <c r="B4" s="313"/>
      <c r="C4" s="313"/>
      <c r="D4" s="313"/>
      <c r="E4" s="315"/>
      <c r="F4" s="308"/>
      <c r="G4" s="306"/>
    </row>
    <row r="5" spans="1:12" ht="31.2" x14ac:dyDescent="0.3">
      <c r="A5" s="166" t="s">
        <v>7</v>
      </c>
      <c r="B5" s="39" t="s">
        <v>8</v>
      </c>
      <c r="C5" s="40" t="s">
        <v>9</v>
      </c>
      <c r="D5" s="3"/>
      <c r="E5" s="11"/>
      <c r="F5" s="218"/>
      <c r="G5" s="18"/>
    </row>
    <row r="6" spans="1:12" ht="15.6" x14ac:dyDescent="0.3">
      <c r="A6" s="167" t="str">
        <f>IF(E6=0,"",$A$5&amp;COUNTIF($A5:A$6,"&gt;&lt;*")+1)</f>
        <v/>
      </c>
      <c r="B6" s="3"/>
      <c r="C6" s="40"/>
      <c r="D6" s="3"/>
      <c r="E6" s="11"/>
      <c r="F6" s="219"/>
      <c r="G6" s="18"/>
      <c r="L6" s="41"/>
    </row>
    <row r="7" spans="1:12" ht="15.6" x14ac:dyDescent="0.3">
      <c r="A7" s="167" t="str">
        <f>IF(E7=0,"",$A$5&amp;COUNTIF($A$6:A6,"&gt;&lt;*")+1)</f>
        <v/>
      </c>
      <c r="B7" s="39">
        <v>8.3000000000000007</v>
      </c>
      <c r="C7" s="40" t="s">
        <v>10</v>
      </c>
      <c r="D7" s="3"/>
      <c r="E7" s="11"/>
      <c r="F7" s="219"/>
      <c r="G7" s="18"/>
    </row>
    <row r="8" spans="1:12" x14ac:dyDescent="0.3">
      <c r="A8" s="167" t="str">
        <f>IF(E8=0,"",$A$5&amp;COUNTIF($A$6:A7,"&gt;&lt;*")+1)</f>
        <v/>
      </c>
      <c r="B8" s="2"/>
      <c r="C8" s="4"/>
      <c r="D8" s="3"/>
      <c r="E8" s="11"/>
      <c r="F8" s="219"/>
      <c r="G8" s="18"/>
    </row>
    <row r="9" spans="1:12" ht="90" x14ac:dyDescent="0.3">
      <c r="A9" s="167" t="s">
        <v>11</v>
      </c>
      <c r="B9" s="2" t="s">
        <v>12</v>
      </c>
      <c r="C9" s="4" t="s">
        <v>13</v>
      </c>
      <c r="D9" s="3" t="s">
        <v>14</v>
      </c>
      <c r="E9" s="11">
        <v>1</v>
      </c>
      <c r="F9" s="219"/>
      <c r="G9" s="18"/>
      <c r="L9" s="41"/>
    </row>
    <row r="10" spans="1:12" x14ac:dyDescent="0.3">
      <c r="A10" s="167" t="str">
        <f>IF(E10=0,"",$A$5&amp;COUNTIF($A$6:A9,"&gt;&lt;*")+1)</f>
        <v/>
      </c>
      <c r="B10" s="2"/>
      <c r="C10" s="4"/>
      <c r="D10" s="3"/>
      <c r="E10" s="11"/>
      <c r="F10" s="219"/>
      <c r="G10" s="18"/>
      <c r="L10" s="41"/>
    </row>
    <row r="11" spans="1:12" ht="15.6" x14ac:dyDescent="0.3">
      <c r="A11" s="167" t="str">
        <f>IF(E11=0,"",$A$5&amp;COUNTIF($A$6:A10,"&gt;&lt;*")+1)</f>
        <v/>
      </c>
      <c r="B11" s="42" t="s">
        <v>15</v>
      </c>
      <c r="C11" s="31" t="s">
        <v>16</v>
      </c>
      <c r="D11" s="3"/>
      <c r="E11" s="11"/>
      <c r="F11" s="219"/>
      <c r="G11" s="18"/>
    </row>
    <row r="12" spans="1:12" ht="15.6" x14ac:dyDescent="0.3">
      <c r="A12" s="167" t="str">
        <f>IF(E12=0,"",$A$5&amp;COUNTIF($A$6:A11,"&gt;&lt;*")+1)</f>
        <v/>
      </c>
      <c r="B12" s="42" t="s">
        <v>17</v>
      </c>
      <c r="C12" s="31" t="s">
        <v>18</v>
      </c>
      <c r="D12" s="3"/>
      <c r="E12" s="11"/>
      <c r="F12" s="219"/>
      <c r="G12" s="18"/>
    </row>
    <row r="13" spans="1:12" x14ac:dyDescent="0.3">
      <c r="A13" s="167" t="str">
        <f>IF(E13=0,"",$A$5&amp;COUNTIF($A$6:A12,"&gt;&lt;*")+1)</f>
        <v/>
      </c>
      <c r="B13" s="3"/>
      <c r="C13" s="28"/>
      <c r="D13" s="3"/>
      <c r="E13" s="11"/>
      <c r="F13" s="219"/>
      <c r="G13" s="18"/>
    </row>
    <row r="14" spans="1:12" x14ac:dyDescent="0.3">
      <c r="A14" s="167" t="s">
        <v>19</v>
      </c>
      <c r="B14" s="3" t="s">
        <v>20</v>
      </c>
      <c r="C14" s="28" t="s">
        <v>21</v>
      </c>
      <c r="D14" s="3" t="s">
        <v>14</v>
      </c>
      <c r="E14" s="11">
        <v>1</v>
      </c>
      <c r="F14" s="219"/>
      <c r="G14" s="18"/>
    </row>
    <row r="15" spans="1:12" x14ac:dyDescent="0.3">
      <c r="A15" s="167" t="str">
        <f>IF(E15=0,"",$A$5&amp;COUNTIF($A$6:A14,"&gt;&lt;*")+1)</f>
        <v/>
      </c>
      <c r="B15" s="3"/>
      <c r="C15" s="28"/>
      <c r="D15" s="3"/>
      <c r="E15" s="11"/>
      <c r="F15" s="219"/>
      <c r="G15" s="18"/>
    </row>
    <row r="16" spans="1:12" x14ac:dyDescent="0.3">
      <c r="A16" s="167"/>
      <c r="B16" s="3"/>
      <c r="C16" s="28" t="s">
        <v>22</v>
      </c>
      <c r="D16" s="3" t="s">
        <v>14</v>
      </c>
      <c r="E16" s="11">
        <v>1</v>
      </c>
      <c r="F16" s="219"/>
      <c r="G16" s="18"/>
    </row>
    <row r="17" spans="1:7" ht="20.25" customHeight="1" x14ac:dyDescent="0.3">
      <c r="A17" s="167" t="str">
        <f>IF(E17=0,"",$A$5&amp;COUNTIF($A$6:A16,"&gt;&lt;*")+1)</f>
        <v/>
      </c>
      <c r="B17" s="3"/>
      <c r="C17" s="28"/>
      <c r="D17" s="3"/>
      <c r="E17" s="11"/>
      <c r="F17" s="219"/>
      <c r="G17" s="18"/>
    </row>
    <row r="18" spans="1:7" ht="20.25" customHeight="1" x14ac:dyDescent="0.3">
      <c r="A18" s="167"/>
      <c r="B18" s="3"/>
      <c r="C18" s="28" t="s">
        <v>23</v>
      </c>
      <c r="D18" s="3" t="s">
        <v>14</v>
      </c>
      <c r="E18" s="11">
        <v>1</v>
      </c>
      <c r="F18" s="219"/>
      <c r="G18" s="18"/>
    </row>
    <row r="19" spans="1:7" ht="20.25" customHeight="1" x14ac:dyDescent="0.3">
      <c r="A19" s="167"/>
      <c r="B19" s="3"/>
      <c r="C19" s="28"/>
      <c r="D19" s="3"/>
      <c r="E19" s="11"/>
      <c r="F19" s="219"/>
      <c r="G19" s="18"/>
    </row>
    <row r="20" spans="1:7" x14ac:dyDescent="0.3">
      <c r="A20" s="167"/>
      <c r="B20" s="3"/>
      <c r="C20" s="28" t="s">
        <v>24</v>
      </c>
      <c r="D20" s="3" t="s">
        <v>14</v>
      </c>
      <c r="E20" s="11">
        <v>1</v>
      </c>
      <c r="F20" s="219"/>
      <c r="G20" s="18"/>
    </row>
    <row r="21" spans="1:7" ht="20.25" customHeight="1" x14ac:dyDescent="0.3">
      <c r="A21" s="167" t="str">
        <f>IF(E21=0,"",$A$5&amp;COUNTIF($A$6:A20,"&gt;&lt;*")+1)</f>
        <v/>
      </c>
      <c r="B21" s="3"/>
      <c r="C21" s="28"/>
      <c r="D21" s="3"/>
      <c r="E21" s="11"/>
      <c r="F21" s="219"/>
      <c r="G21" s="18"/>
    </row>
    <row r="22" spans="1:7" x14ac:dyDescent="0.3">
      <c r="A22" s="167"/>
      <c r="B22" s="3"/>
      <c r="C22" s="28" t="s">
        <v>25</v>
      </c>
      <c r="D22" s="3" t="s">
        <v>14</v>
      </c>
      <c r="E22" s="11">
        <v>1</v>
      </c>
      <c r="F22" s="219"/>
      <c r="G22" s="18"/>
    </row>
    <row r="23" spans="1:7" x14ac:dyDescent="0.3">
      <c r="A23" s="167" t="str">
        <f>IF(E23=0,"",$A$5&amp;COUNTIF($A$6:A22,"&gt;&lt;*")+1)</f>
        <v/>
      </c>
      <c r="B23" s="3"/>
      <c r="C23" s="28"/>
      <c r="D23" s="3"/>
      <c r="E23" s="11"/>
      <c r="F23" s="219"/>
      <c r="G23" s="18"/>
    </row>
    <row r="24" spans="1:7" x14ac:dyDescent="0.3">
      <c r="A24" s="167"/>
      <c r="B24" s="3"/>
      <c r="C24" s="28" t="s">
        <v>26</v>
      </c>
      <c r="D24" s="3" t="s">
        <v>14</v>
      </c>
      <c r="E24" s="11">
        <v>1</v>
      </c>
      <c r="F24" s="219"/>
      <c r="G24" s="18"/>
    </row>
    <row r="25" spans="1:7" x14ac:dyDescent="0.3">
      <c r="A25" s="167" t="str">
        <f>IF(E25=0,"",$A$5&amp;COUNTIF($A$6:A24,"&gt;&lt;*")+1)</f>
        <v/>
      </c>
      <c r="B25" s="3"/>
      <c r="C25" s="28"/>
      <c r="D25" s="3"/>
      <c r="E25" s="11"/>
      <c r="F25" s="219"/>
      <c r="G25" s="18"/>
    </row>
    <row r="26" spans="1:7" x14ac:dyDescent="0.3">
      <c r="A26" s="167"/>
      <c r="B26" s="3"/>
      <c r="C26" s="28" t="s">
        <v>27</v>
      </c>
      <c r="D26" s="3" t="s">
        <v>14</v>
      </c>
      <c r="E26" s="11">
        <v>1</v>
      </c>
      <c r="F26" s="219"/>
      <c r="G26" s="18"/>
    </row>
    <row r="27" spans="1:7" x14ac:dyDescent="0.3">
      <c r="A27" s="167"/>
      <c r="B27" s="3"/>
      <c r="C27" s="28"/>
      <c r="D27" s="3"/>
      <c r="E27" s="11"/>
      <c r="F27" s="219"/>
      <c r="G27" s="18"/>
    </row>
    <row r="28" spans="1:7" x14ac:dyDescent="0.3">
      <c r="A28" s="167"/>
      <c r="B28" s="3"/>
      <c r="C28" s="28" t="s">
        <v>28</v>
      </c>
      <c r="D28" s="3" t="s">
        <v>14</v>
      </c>
      <c r="E28" s="11">
        <v>1</v>
      </c>
      <c r="F28" s="219"/>
      <c r="G28" s="18"/>
    </row>
    <row r="29" spans="1:7" x14ac:dyDescent="0.3">
      <c r="A29" s="167"/>
      <c r="B29" s="3"/>
      <c r="C29" s="28"/>
      <c r="D29" s="3"/>
      <c r="E29" s="11"/>
      <c r="F29" s="219"/>
      <c r="G29" s="18"/>
    </row>
    <row r="30" spans="1:7" x14ac:dyDescent="0.3">
      <c r="A30" s="167"/>
      <c r="B30" s="3"/>
      <c r="C30" s="28" t="s">
        <v>29</v>
      </c>
      <c r="D30" s="3" t="s">
        <v>14</v>
      </c>
      <c r="E30" s="11">
        <v>1</v>
      </c>
      <c r="F30" s="219"/>
      <c r="G30" s="18"/>
    </row>
    <row r="31" spans="1:7" x14ac:dyDescent="0.3">
      <c r="A31" s="167" t="str">
        <f>IF(E31=0,"",$A$5&amp;COUNTIF($A$6:A30,"&gt;&lt;*")+1)</f>
        <v/>
      </c>
      <c r="B31" s="3"/>
      <c r="C31" s="28"/>
      <c r="D31" s="3"/>
      <c r="E31" s="11"/>
      <c r="F31" s="219"/>
      <c r="G31" s="18"/>
    </row>
    <row r="32" spans="1:7" ht="15.6" x14ac:dyDescent="0.3">
      <c r="A32" s="167">
        <v>1.3</v>
      </c>
      <c r="B32" s="42" t="s">
        <v>30</v>
      </c>
      <c r="C32" s="31" t="s">
        <v>31</v>
      </c>
      <c r="D32" s="3"/>
      <c r="E32" s="11"/>
      <c r="F32" s="219"/>
      <c r="G32" s="18"/>
    </row>
    <row r="33" spans="1:7" x14ac:dyDescent="0.3">
      <c r="A33" s="167" t="str">
        <f>IF(E33=0,"",$A$5&amp;COUNTIF($A$6:A32,"&gt;&lt;*")+1)</f>
        <v/>
      </c>
      <c r="B33" s="3"/>
      <c r="C33" s="28"/>
      <c r="D33" s="3"/>
      <c r="E33" s="11"/>
      <c r="F33" s="219"/>
      <c r="G33" s="18"/>
    </row>
    <row r="34" spans="1:7" x14ac:dyDescent="0.3">
      <c r="A34" s="167"/>
      <c r="B34" s="3"/>
      <c r="C34" s="43" t="s">
        <v>32</v>
      </c>
      <c r="D34" s="3" t="s">
        <v>14</v>
      </c>
      <c r="E34" s="11">
        <v>1</v>
      </c>
      <c r="F34" s="219"/>
      <c r="G34" s="18"/>
    </row>
    <row r="35" spans="1:7" x14ac:dyDescent="0.3">
      <c r="A35" s="167"/>
      <c r="B35" s="3"/>
      <c r="C35" s="43"/>
      <c r="D35" s="3"/>
      <c r="E35" s="11"/>
      <c r="F35" s="219"/>
      <c r="G35" s="18"/>
    </row>
    <row r="36" spans="1:7" x14ac:dyDescent="0.3">
      <c r="A36" s="167"/>
      <c r="B36" s="3"/>
      <c r="C36" s="43" t="s">
        <v>33</v>
      </c>
      <c r="D36" s="3"/>
      <c r="E36" s="11">
        <v>1</v>
      </c>
      <c r="F36" s="219"/>
      <c r="G36" s="18"/>
    </row>
    <row r="37" spans="1:7" x14ac:dyDescent="0.3">
      <c r="A37" s="167" t="str">
        <f>IF(E37=0,"",$A$5&amp;COUNTIF($A$6:A34,"&gt;&lt;*")+1)</f>
        <v/>
      </c>
      <c r="B37" s="3"/>
      <c r="C37" s="43"/>
      <c r="D37" s="3"/>
      <c r="E37" s="11"/>
      <c r="F37" s="219"/>
      <c r="G37" s="18"/>
    </row>
    <row r="38" spans="1:7" x14ac:dyDescent="0.3">
      <c r="A38" s="167"/>
      <c r="B38" s="3"/>
      <c r="C38" s="43" t="s">
        <v>34</v>
      </c>
      <c r="D38" s="3" t="s">
        <v>14</v>
      </c>
      <c r="E38" s="11">
        <v>1</v>
      </c>
      <c r="F38" s="219"/>
      <c r="G38" s="18"/>
    </row>
    <row r="39" spans="1:7" x14ac:dyDescent="0.3">
      <c r="A39" s="167" t="str">
        <f>IF(E39=0,"",$A$5&amp;COUNTIF($A$6:A38,"&gt;&lt;*")+1)</f>
        <v/>
      </c>
      <c r="B39" s="3"/>
      <c r="C39" s="43"/>
      <c r="D39" s="3"/>
      <c r="E39" s="11"/>
      <c r="F39" s="219"/>
      <c r="G39" s="18"/>
    </row>
    <row r="40" spans="1:7" x14ac:dyDescent="0.3">
      <c r="A40" s="167"/>
      <c r="B40" s="3"/>
      <c r="C40" s="43" t="s">
        <v>35</v>
      </c>
      <c r="D40" s="3" t="s">
        <v>14</v>
      </c>
      <c r="E40" s="11">
        <v>1</v>
      </c>
      <c r="F40" s="219"/>
      <c r="G40" s="18"/>
    </row>
    <row r="41" spans="1:7" x14ac:dyDescent="0.3">
      <c r="A41" s="167" t="str">
        <f>IF(E41=0,"",$A$5&amp;COUNTIF($A$6:A40,"&gt;&lt;*")+1)</f>
        <v/>
      </c>
      <c r="B41" s="3"/>
      <c r="C41" s="43"/>
      <c r="D41" s="3"/>
      <c r="E41" s="11"/>
      <c r="F41" s="219"/>
      <c r="G41" s="18"/>
    </row>
    <row r="42" spans="1:7" x14ac:dyDescent="0.3">
      <c r="A42" s="167"/>
      <c r="B42" s="3"/>
      <c r="C42" s="43" t="s">
        <v>36</v>
      </c>
      <c r="D42" s="3" t="s">
        <v>14</v>
      </c>
      <c r="E42" s="11">
        <v>1</v>
      </c>
      <c r="F42" s="219"/>
      <c r="G42" s="18"/>
    </row>
    <row r="43" spans="1:7" x14ac:dyDescent="0.3">
      <c r="A43" s="167" t="str">
        <f>IF(E43=0,"",$A$5&amp;COUNTIF($A$6:A42,"&gt;&lt;*")+1)</f>
        <v/>
      </c>
      <c r="B43" s="3"/>
      <c r="C43" s="43"/>
      <c r="D43" s="3"/>
      <c r="E43" s="11"/>
      <c r="F43" s="219"/>
      <c r="G43" s="18"/>
    </row>
    <row r="44" spans="1:7" x14ac:dyDescent="0.3">
      <c r="A44" s="167"/>
      <c r="B44" s="3"/>
      <c r="C44" s="43" t="s">
        <v>37</v>
      </c>
      <c r="D44" s="3" t="s">
        <v>14</v>
      </c>
      <c r="E44" s="11">
        <v>1</v>
      </c>
      <c r="F44" s="219"/>
      <c r="G44" s="18"/>
    </row>
    <row r="45" spans="1:7" x14ac:dyDescent="0.3">
      <c r="A45" s="167" t="str">
        <f>IF(E45=0,"",$A$5&amp;COUNTIF($A$6:A44,"&gt;&lt;*")+1)</f>
        <v/>
      </c>
      <c r="B45" s="3"/>
      <c r="C45" s="43"/>
      <c r="D45" s="3"/>
      <c r="E45" s="11"/>
      <c r="F45" s="219"/>
      <c r="G45" s="18"/>
    </row>
    <row r="46" spans="1:7" x14ac:dyDescent="0.3">
      <c r="A46" s="167"/>
      <c r="B46" s="3" t="s">
        <v>38</v>
      </c>
      <c r="C46" s="43" t="s">
        <v>39</v>
      </c>
      <c r="D46" s="3" t="s">
        <v>14</v>
      </c>
      <c r="E46" s="11">
        <v>1</v>
      </c>
      <c r="F46" s="219"/>
      <c r="G46" s="18"/>
    </row>
    <row r="47" spans="1:7" x14ac:dyDescent="0.3">
      <c r="A47" s="167"/>
      <c r="B47" s="3"/>
      <c r="C47" s="43"/>
      <c r="D47" s="3"/>
      <c r="E47" s="11"/>
      <c r="F47" s="219"/>
      <c r="G47" s="18"/>
    </row>
    <row r="48" spans="1:7" ht="15.6" x14ac:dyDescent="0.3">
      <c r="A48" s="167" t="s">
        <v>40</v>
      </c>
      <c r="B48" s="3"/>
      <c r="C48" s="32" t="s">
        <v>41</v>
      </c>
      <c r="D48" s="3"/>
      <c r="E48" s="11"/>
      <c r="F48" s="219"/>
      <c r="G48" s="18"/>
    </row>
    <row r="49" spans="1:7" ht="15.6" x14ac:dyDescent="0.3">
      <c r="A49" s="167"/>
      <c r="B49" s="3"/>
      <c r="C49" s="32"/>
      <c r="D49" s="3"/>
      <c r="E49" s="11"/>
      <c r="F49" s="219"/>
      <c r="G49" s="18"/>
    </row>
    <row r="50" spans="1:7" x14ac:dyDescent="0.3">
      <c r="A50" s="167"/>
      <c r="B50" s="3"/>
      <c r="C50" s="43" t="s">
        <v>42</v>
      </c>
      <c r="D50" s="3" t="s">
        <v>14</v>
      </c>
      <c r="E50" s="11">
        <v>1</v>
      </c>
      <c r="F50" s="219"/>
      <c r="G50" s="18"/>
    </row>
    <row r="51" spans="1:7" x14ac:dyDescent="0.3">
      <c r="A51" s="167"/>
      <c r="B51" s="3"/>
      <c r="C51" s="43"/>
      <c r="D51" s="3"/>
      <c r="E51" s="11"/>
      <c r="F51" s="219"/>
      <c r="G51" s="18"/>
    </row>
    <row r="52" spans="1:7" x14ac:dyDescent="0.3">
      <c r="A52" s="167"/>
      <c r="B52" s="3"/>
      <c r="C52" s="43" t="s">
        <v>43</v>
      </c>
      <c r="D52" s="3" t="s">
        <v>14</v>
      </c>
      <c r="E52" s="11">
        <v>1</v>
      </c>
      <c r="F52" s="219"/>
      <c r="G52" s="18"/>
    </row>
    <row r="53" spans="1:7" x14ac:dyDescent="0.3">
      <c r="A53" s="167"/>
      <c r="B53" s="3"/>
      <c r="C53" s="43"/>
      <c r="D53" s="3"/>
      <c r="E53" s="11"/>
      <c r="F53" s="219"/>
      <c r="G53" s="18"/>
    </row>
    <row r="54" spans="1:7" x14ac:dyDescent="0.3">
      <c r="A54" s="167"/>
      <c r="B54" s="3"/>
      <c r="C54" s="43" t="s">
        <v>44</v>
      </c>
      <c r="D54" s="3" t="s">
        <v>14</v>
      </c>
      <c r="E54" s="11">
        <v>1</v>
      </c>
      <c r="F54" s="219"/>
      <c r="G54" s="18"/>
    </row>
    <row r="55" spans="1:7" x14ac:dyDescent="0.3">
      <c r="A55" s="167"/>
      <c r="B55" s="3"/>
      <c r="C55" s="43"/>
      <c r="D55" s="3"/>
      <c r="E55" s="11"/>
      <c r="F55" s="219"/>
      <c r="G55" s="18"/>
    </row>
    <row r="56" spans="1:7" x14ac:dyDescent="0.3">
      <c r="A56" s="167"/>
      <c r="B56" s="3"/>
      <c r="C56" s="43" t="s">
        <v>45</v>
      </c>
      <c r="D56" s="3" t="s">
        <v>14</v>
      </c>
      <c r="E56" s="11">
        <v>1</v>
      </c>
      <c r="F56" s="219"/>
      <c r="G56" s="18"/>
    </row>
    <row r="57" spans="1:7" ht="18" customHeight="1" x14ac:dyDescent="0.3">
      <c r="A57" s="167" t="str">
        <f>IF(E57=0,"",$A$5&amp;COUNTIF($A$6:A54,"&gt;&lt;*")+1)</f>
        <v/>
      </c>
      <c r="B57" s="3"/>
      <c r="C57" s="43"/>
      <c r="D57" s="3"/>
      <c r="E57" s="11"/>
      <c r="F57" s="219"/>
      <c r="G57" s="18"/>
    </row>
    <row r="58" spans="1:7" ht="18" customHeight="1" x14ac:dyDescent="0.3">
      <c r="A58" s="167" t="s">
        <v>46</v>
      </c>
      <c r="B58" s="3" t="s">
        <v>47</v>
      </c>
      <c r="C58" s="44" t="s">
        <v>48</v>
      </c>
      <c r="D58" s="3" t="s">
        <v>14</v>
      </c>
      <c r="E58" s="11">
        <v>1</v>
      </c>
      <c r="F58" s="219"/>
      <c r="G58" s="18"/>
    </row>
    <row r="59" spans="1:7" ht="18" customHeight="1" x14ac:dyDescent="0.3">
      <c r="A59" s="167" t="str">
        <f>IF(E59=0,"",$A$5&amp;COUNTIF($A$6:A58,"&gt;&lt;*")+1)</f>
        <v/>
      </c>
      <c r="B59" s="3"/>
      <c r="C59" s="44"/>
      <c r="D59" s="3"/>
      <c r="E59" s="11"/>
      <c r="F59" s="219"/>
      <c r="G59" s="18"/>
    </row>
    <row r="60" spans="1:7" ht="18" customHeight="1" x14ac:dyDescent="0.3">
      <c r="A60" s="167" t="s">
        <v>49</v>
      </c>
      <c r="B60" s="3" t="s">
        <v>50</v>
      </c>
      <c r="C60" s="43" t="s">
        <v>51</v>
      </c>
      <c r="D60" s="3" t="s">
        <v>14</v>
      </c>
      <c r="E60" s="11">
        <v>1</v>
      </c>
      <c r="F60" s="219"/>
      <c r="G60" s="18"/>
    </row>
    <row r="61" spans="1:7" ht="18" customHeight="1" x14ac:dyDescent="0.3">
      <c r="A61" s="167"/>
      <c r="B61" s="3"/>
      <c r="C61" s="43"/>
      <c r="D61" s="3"/>
      <c r="E61" s="11"/>
      <c r="F61" s="219"/>
      <c r="G61" s="18"/>
    </row>
    <row r="62" spans="1:7" ht="18" customHeight="1" x14ac:dyDescent="0.3">
      <c r="A62" s="167" t="s">
        <v>52</v>
      </c>
      <c r="B62" s="3" t="s">
        <v>50</v>
      </c>
      <c r="C62" s="43" t="s">
        <v>53</v>
      </c>
      <c r="D62" s="3" t="s">
        <v>14</v>
      </c>
      <c r="E62" s="11">
        <v>1</v>
      </c>
      <c r="F62" s="219"/>
      <c r="G62" s="18"/>
    </row>
    <row r="63" spans="1:7" ht="18" customHeight="1" x14ac:dyDescent="0.3">
      <c r="A63" s="167"/>
      <c r="B63" s="3"/>
      <c r="C63" s="43"/>
      <c r="D63" s="3"/>
      <c r="E63" s="11"/>
      <c r="F63" s="219"/>
      <c r="G63" s="18"/>
    </row>
    <row r="64" spans="1:7" x14ac:dyDescent="0.3">
      <c r="A64" s="167" t="s">
        <v>52</v>
      </c>
      <c r="B64" s="3" t="s">
        <v>54</v>
      </c>
      <c r="C64" s="28" t="s">
        <v>55</v>
      </c>
      <c r="D64" s="3" t="s">
        <v>14</v>
      </c>
      <c r="E64" s="11">
        <v>1</v>
      </c>
      <c r="F64" s="219"/>
      <c r="G64" s="18"/>
    </row>
    <row r="65" spans="1:7" x14ac:dyDescent="0.3">
      <c r="A65" s="167" t="str">
        <f>IF(E65=0,"",$A$5&amp;COUNTIF($A$6:A64,"&gt;&lt;*")+1)</f>
        <v/>
      </c>
      <c r="B65" s="3"/>
      <c r="C65" s="4"/>
      <c r="D65" s="3"/>
      <c r="E65" s="11"/>
      <c r="F65" s="219"/>
      <c r="G65" s="18"/>
    </row>
    <row r="66" spans="1:7" ht="15.6" x14ac:dyDescent="0.3">
      <c r="A66" s="167" t="s">
        <v>56</v>
      </c>
      <c r="B66" s="42">
        <v>8.4</v>
      </c>
      <c r="C66" s="40" t="s">
        <v>57</v>
      </c>
      <c r="D66" s="3"/>
      <c r="E66" s="11"/>
      <c r="F66" s="219"/>
      <c r="G66" s="18"/>
    </row>
    <row r="67" spans="1:7" x14ac:dyDescent="0.3">
      <c r="A67" s="167" t="str">
        <f>IF(E67=0,"",$A$5&amp;COUNTIF($A$6:A66,"&gt;&lt;*")+1)</f>
        <v/>
      </c>
      <c r="B67" s="3"/>
      <c r="C67" s="4"/>
      <c r="D67" s="3"/>
      <c r="E67" s="11"/>
      <c r="F67" s="219"/>
      <c r="G67" s="18"/>
    </row>
    <row r="68" spans="1:7" x14ac:dyDescent="0.3">
      <c r="A68" s="167" t="s">
        <v>58</v>
      </c>
      <c r="B68" s="3" t="s">
        <v>59</v>
      </c>
      <c r="C68" s="4" t="s">
        <v>60</v>
      </c>
      <c r="D68" s="3" t="s">
        <v>61</v>
      </c>
      <c r="E68" s="11">
        <v>21</v>
      </c>
      <c r="F68" s="219"/>
      <c r="G68" s="18"/>
    </row>
    <row r="69" spans="1:7" x14ac:dyDescent="0.3">
      <c r="A69" s="167" t="str">
        <f>IF(E69=0,"",$A$5&amp;COUNTIF($A$6:A68,"&gt;&lt;*")+1)</f>
        <v/>
      </c>
      <c r="B69" s="3"/>
      <c r="C69" s="4"/>
      <c r="D69" s="3"/>
      <c r="E69" s="11"/>
      <c r="F69" s="219"/>
      <c r="G69" s="18"/>
    </row>
    <row r="70" spans="1:7" ht="15.6" thickBot="1" x14ac:dyDescent="0.35">
      <c r="A70" s="167" t="s">
        <v>62</v>
      </c>
      <c r="B70" s="3" t="s">
        <v>63</v>
      </c>
      <c r="C70" s="4" t="s">
        <v>64</v>
      </c>
      <c r="D70" s="3" t="s">
        <v>61</v>
      </c>
      <c r="E70" s="11">
        <v>21</v>
      </c>
      <c r="F70" s="219"/>
      <c r="G70" s="18"/>
    </row>
    <row r="71" spans="1:7" ht="30" customHeight="1" thickBot="1" x14ac:dyDescent="0.35">
      <c r="A71" s="45" t="str">
        <f>IF(E71=0,"",$A$2&amp;COUNTIF($A$3:A70,"&gt;&lt;*")+1)</f>
        <v/>
      </c>
      <c r="B71" s="303" t="s">
        <v>65</v>
      </c>
      <c r="C71" s="303"/>
      <c r="D71" s="303"/>
      <c r="E71" s="303"/>
      <c r="F71" s="303"/>
      <c r="G71" s="228"/>
    </row>
    <row r="72" spans="1:7" ht="30" customHeight="1" thickBot="1" x14ac:dyDescent="0.35">
      <c r="A72" s="45" t="str">
        <f>IF(E72=0,"",$A$2&amp;COUNTIF($A$3:A71,"&gt;&lt;*")+1)</f>
        <v/>
      </c>
      <c r="B72" s="303" t="s">
        <v>66</v>
      </c>
      <c r="C72" s="303"/>
      <c r="D72" s="303"/>
      <c r="E72" s="303"/>
      <c r="F72" s="303"/>
      <c r="G72" s="228"/>
    </row>
    <row r="73" spans="1:7" ht="15.6" x14ac:dyDescent="0.3">
      <c r="A73" s="167" t="s">
        <v>67</v>
      </c>
      <c r="B73" s="42" t="s">
        <v>68</v>
      </c>
      <c r="C73" s="40" t="s">
        <v>18</v>
      </c>
      <c r="D73" s="3"/>
      <c r="E73" s="11"/>
      <c r="F73" s="218"/>
      <c r="G73" s="18"/>
    </row>
    <row r="74" spans="1:7" x14ac:dyDescent="0.3">
      <c r="A74" s="167" t="str">
        <f>IF(E74=0,"",$A$5&amp;COUNTIF($A$6:A73,"&gt;&lt;*")+1)</f>
        <v/>
      </c>
      <c r="B74" s="3"/>
      <c r="C74" s="4"/>
      <c r="D74" s="3"/>
      <c r="E74" s="11"/>
      <c r="F74" s="219"/>
      <c r="G74" s="18"/>
    </row>
    <row r="75" spans="1:7" x14ac:dyDescent="0.3">
      <c r="A75" s="167" t="str">
        <f>IF(E75=0,"",$A$5&amp;COUNTIF($A$6:A74,"&gt;&lt;*")+1)</f>
        <v>A.12</v>
      </c>
      <c r="B75" s="3"/>
      <c r="C75" s="4" t="s">
        <v>69</v>
      </c>
      <c r="D75" s="3" t="s">
        <v>61</v>
      </c>
      <c r="E75" s="11">
        <v>21</v>
      </c>
      <c r="F75" s="219"/>
      <c r="G75" s="18"/>
    </row>
    <row r="76" spans="1:7" x14ac:dyDescent="0.3">
      <c r="A76" s="167" t="str">
        <f>IF(E76=0,"",$A$5&amp;COUNTIF($A$6:A75,"&gt;&lt;*")+1)</f>
        <v/>
      </c>
      <c r="B76" s="3"/>
      <c r="C76" s="4"/>
      <c r="D76" s="3"/>
      <c r="E76" s="11"/>
      <c r="F76" s="219"/>
      <c r="G76" s="18"/>
    </row>
    <row r="77" spans="1:7" x14ac:dyDescent="0.3">
      <c r="A77" s="167"/>
      <c r="B77" s="3"/>
      <c r="C77" s="28" t="s">
        <v>70</v>
      </c>
      <c r="D77" s="3" t="s">
        <v>61</v>
      </c>
      <c r="E77" s="11">
        <v>21</v>
      </c>
      <c r="F77" s="219"/>
      <c r="G77" s="18"/>
    </row>
    <row r="78" spans="1:7" x14ac:dyDescent="0.3">
      <c r="A78" s="167"/>
      <c r="B78" s="3"/>
      <c r="C78" s="28"/>
      <c r="D78" s="3"/>
      <c r="E78" s="11"/>
      <c r="F78" s="219"/>
      <c r="G78" s="18"/>
    </row>
    <row r="79" spans="1:7" x14ac:dyDescent="0.3">
      <c r="A79" s="167"/>
      <c r="B79" s="3"/>
      <c r="C79" s="28" t="s">
        <v>71</v>
      </c>
      <c r="D79" s="3" t="s">
        <v>61</v>
      </c>
      <c r="E79" s="11">
        <v>21</v>
      </c>
      <c r="F79" s="219"/>
      <c r="G79" s="18"/>
    </row>
    <row r="80" spans="1:7" x14ac:dyDescent="0.3">
      <c r="A80" s="167"/>
      <c r="B80" s="3"/>
      <c r="C80" s="28"/>
      <c r="D80" s="3"/>
      <c r="E80" s="11"/>
      <c r="F80" s="219"/>
      <c r="G80" s="18"/>
    </row>
    <row r="81" spans="1:7" x14ac:dyDescent="0.3">
      <c r="A81" s="167" t="str">
        <f>IF(E81=0,"",$A$5&amp;COUNTIF($A$6:A79,"&gt;&lt;*")+1)</f>
        <v>A.13</v>
      </c>
      <c r="B81" s="3"/>
      <c r="C81" s="28" t="s">
        <v>72</v>
      </c>
      <c r="D81" s="3" t="s">
        <v>61</v>
      </c>
      <c r="E81" s="11">
        <v>21</v>
      </c>
      <c r="F81" s="219"/>
      <c r="G81" s="18"/>
    </row>
    <row r="82" spans="1:7" x14ac:dyDescent="0.3">
      <c r="A82" s="167" t="str">
        <f>IF(E82=0,"",$A$5&amp;COUNTIF($A$6:A81,"&gt;&lt;*")+1)</f>
        <v/>
      </c>
      <c r="B82" s="3"/>
      <c r="C82" s="28"/>
      <c r="D82" s="3"/>
      <c r="E82" s="11"/>
      <c r="F82" s="219"/>
      <c r="G82" s="18"/>
    </row>
    <row r="83" spans="1:7" x14ac:dyDescent="0.3">
      <c r="A83" s="167" t="str">
        <f>IF(E83=0,"",$A$5&amp;COUNTIF($A$6:A82,"&gt;&lt;*")+1)</f>
        <v>A.14</v>
      </c>
      <c r="B83" s="3"/>
      <c r="C83" s="28" t="s">
        <v>73</v>
      </c>
      <c r="D83" s="3" t="s">
        <v>61</v>
      </c>
      <c r="E83" s="11">
        <v>21</v>
      </c>
      <c r="F83" s="219"/>
      <c r="G83" s="18"/>
    </row>
    <row r="84" spans="1:7" x14ac:dyDescent="0.3">
      <c r="A84" s="167" t="str">
        <f>IF(E84=0,"",$A$5&amp;COUNTIF($A$6:A83,"&gt;&lt;*")+1)</f>
        <v/>
      </c>
      <c r="B84" s="3"/>
      <c r="C84" s="28"/>
      <c r="D84" s="3"/>
      <c r="E84" s="11"/>
      <c r="F84" s="219"/>
      <c r="G84" s="18"/>
    </row>
    <row r="85" spans="1:7" x14ac:dyDescent="0.3">
      <c r="A85" s="167" t="str">
        <f>IF(E85=0,"",$A$5&amp;COUNTIF($A$6:A84,"&gt;&lt;*")+1)</f>
        <v>A.15</v>
      </c>
      <c r="B85" s="3"/>
      <c r="C85" s="28" t="s">
        <v>74</v>
      </c>
      <c r="D85" s="3" t="s">
        <v>61</v>
      </c>
      <c r="E85" s="11">
        <v>21</v>
      </c>
      <c r="F85" s="219"/>
      <c r="G85" s="18"/>
    </row>
    <row r="86" spans="1:7" x14ac:dyDescent="0.3">
      <c r="A86" s="167" t="str">
        <f>IF(E86=0,"",$A$5&amp;COUNTIF($A$6:A85,"&gt;&lt;*")+1)</f>
        <v/>
      </c>
      <c r="B86" s="3"/>
      <c r="C86" s="28"/>
      <c r="D86" s="3"/>
      <c r="E86" s="11"/>
      <c r="F86" s="219"/>
      <c r="G86" s="18"/>
    </row>
    <row r="87" spans="1:7" x14ac:dyDescent="0.3">
      <c r="A87" s="167"/>
      <c r="B87" s="3"/>
      <c r="C87" s="28" t="s">
        <v>75</v>
      </c>
      <c r="D87" s="3" t="s">
        <v>61</v>
      </c>
      <c r="E87" s="11">
        <v>21</v>
      </c>
      <c r="F87" s="219"/>
      <c r="G87" s="18"/>
    </row>
    <row r="88" spans="1:7" x14ac:dyDescent="0.3">
      <c r="A88" s="167"/>
      <c r="B88" s="3"/>
      <c r="C88" s="28"/>
      <c r="D88" s="3"/>
      <c r="E88" s="11"/>
      <c r="F88" s="219"/>
      <c r="G88" s="18"/>
    </row>
    <row r="89" spans="1:7" x14ac:dyDescent="0.3">
      <c r="A89" s="167"/>
      <c r="B89" s="3"/>
      <c r="C89" s="28" t="s">
        <v>28</v>
      </c>
      <c r="D89" s="3" t="s">
        <v>61</v>
      </c>
      <c r="E89" s="11">
        <v>21</v>
      </c>
      <c r="F89" s="219"/>
      <c r="G89" s="18"/>
    </row>
    <row r="90" spans="1:7" x14ac:dyDescent="0.3">
      <c r="A90" s="167"/>
      <c r="B90" s="3"/>
      <c r="C90" s="28"/>
      <c r="D90" s="3"/>
      <c r="E90" s="11"/>
      <c r="F90" s="219"/>
      <c r="G90" s="18"/>
    </row>
    <row r="91" spans="1:7" x14ac:dyDescent="0.3">
      <c r="A91" s="167"/>
      <c r="B91" s="3"/>
      <c r="C91" s="28" t="s">
        <v>29</v>
      </c>
      <c r="D91" s="3" t="s">
        <v>61</v>
      </c>
      <c r="E91" s="11">
        <v>21</v>
      </c>
      <c r="F91" s="219"/>
      <c r="G91" s="18"/>
    </row>
    <row r="92" spans="1:7" x14ac:dyDescent="0.3">
      <c r="A92" s="167"/>
      <c r="B92" s="3"/>
      <c r="C92" s="28"/>
      <c r="D92" s="3"/>
      <c r="E92" s="11"/>
      <c r="F92" s="219"/>
      <c r="G92" s="18"/>
    </row>
    <row r="93" spans="1:7" x14ac:dyDescent="0.3">
      <c r="A93" s="167"/>
      <c r="B93" s="3"/>
      <c r="C93" s="28"/>
      <c r="D93" s="3"/>
      <c r="E93" s="11"/>
      <c r="F93" s="219"/>
      <c r="G93" s="18"/>
    </row>
    <row r="94" spans="1:7" ht="15.6" x14ac:dyDescent="0.3">
      <c r="A94" s="167" t="s">
        <v>76</v>
      </c>
      <c r="B94" s="42" t="s">
        <v>77</v>
      </c>
      <c r="C94" s="31" t="s">
        <v>78</v>
      </c>
      <c r="D94" s="3"/>
      <c r="E94" s="11"/>
      <c r="F94" s="219"/>
      <c r="G94" s="18"/>
    </row>
    <row r="95" spans="1:7" x14ac:dyDescent="0.3">
      <c r="A95" s="167"/>
      <c r="B95" s="3" t="s">
        <v>79</v>
      </c>
      <c r="C95" s="28" t="s">
        <v>80</v>
      </c>
      <c r="D95" s="3" t="s">
        <v>61</v>
      </c>
      <c r="E95" s="11">
        <v>21</v>
      </c>
      <c r="F95" s="219"/>
      <c r="G95" s="18"/>
    </row>
    <row r="96" spans="1:7" x14ac:dyDescent="0.3">
      <c r="A96" s="167"/>
      <c r="B96" s="3"/>
      <c r="C96" s="28"/>
      <c r="D96" s="3"/>
      <c r="E96" s="11"/>
      <c r="F96" s="219"/>
      <c r="G96" s="18"/>
    </row>
    <row r="97" spans="1:7" x14ac:dyDescent="0.3">
      <c r="A97" s="167" t="s">
        <v>96</v>
      </c>
      <c r="B97" s="3"/>
      <c r="C97" s="28" t="s">
        <v>81</v>
      </c>
      <c r="D97" s="3" t="s">
        <v>61</v>
      </c>
      <c r="E97" s="11">
        <v>21</v>
      </c>
      <c r="F97" s="219"/>
      <c r="G97" s="18"/>
    </row>
    <row r="98" spans="1:7" x14ac:dyDescent="0.3">
      <c r="A98" s="167" t="str">
        <f>IF(E98=0,"",$A$5&amp;COUNTIF($A$6:A94,"&gt;&lt;*")+1)</f>
        <v/>
      </c>
      <c r="B98" s="3"/>
      <c r="C98" s="28"/>
      <c r="D98" s="3"/>
      <c r="E98" s="11"/>
      <c r="F98" s="219"/>
      <c r="G98" s="18"/>
    </row>
    <row r="99" spans="1:7" x14ac:dyDescent="0.3">
      <c r="A99" s="167" t="str">
        <f>IF(E99=0,"",$A$5&amp;COUNTIF($A$6:A98,"&gt;&lt;*")+1)</f>
        <v>A.18</v>
      </c>
      <c r="B99" s="3"/>
      <c r="C99" s="28" t="s">
        <v>32</v>
      </c>
      <c r="D99" s="3" t="s">
        <v>61</v>
      </c>
      <c r="E99" s="11">
        <v>21</v>
      </c>
      <c r="F99" s="219"/>
      <c r="G99" s="18"/>
    </row>
    <row r="100" spans="1:7" x14ac:dyDescent="0.3">
      <c r="A100" s="167" t="str">
        <f>IF(E100=0,"",$A$5&amp;COUNTIF($A$6:A99,"&gt;&lt;*")+1)</f>
        <v/>
      </c>
      <c r="B100" s="3"/>
      <c r="C100" s="28"/>
      <c r="D100" s="3"/>
      <c r="E100" s="11"/>
      <c r="F100" s="219"/>
      <c r="G100" s="18"/>
    </row>
    <row r="101" spans="1:7" x14ac:dyDescent="0.3">
      <c r="A101" s="167" t="str">
        <f>IF(E101=0,"",$A$5&amp;COUNTIF($A$6:A100,"&gt;&lt;*")+1)</f>
        <v>A.19</v>
      </c>
      <c r="B101" s="3"/>
      <c r="C101" s="43" t="s">
        <v>82</v>
      </c>
      <c r="D101" s="3" t="s">
        <v>61</v>
      </c>
      <c r="E101" s="11">
        <v>21</v>
      </c>
      <c r="F101" s="219"/>
      <c r="G101" s="18"/>
    </row>
    <row r="102" spans="1:7" x14ac:dyDescent="0.3">
      <c r="A102" s="167" t="str">
        <f>IF(E102=0,"",$A$5&amp;COUNTIF($A$6:A101,"&gt;&lt;*")+1)</f>
        <v/>
      </c>
      <c r="B102" s="3"/>
      <c r="C102" s="28"/>
      <c r="D102" s="3"/>
      <c r="E102" s="11"/>
      <c r="F102" s="219"/>
      <c r="G102" s="18"/>
    </row>
    <row r="103" spans="1:7" x14ac:dyDescent="0.3">
      <c r="A103" s="167" t="str">
        <f>IF(E103=0,"",$A$5&amp;COUNTIF($A$6:A102,"&gt;&lt;*")+1)</f>
        <v>A.20</v>
      </c>
      <c r="B103" s="3"/>
      <c r="C103" s="43" t="s">
        <v>83</v>
      </c>
      <c r="D103" s="3" t="s">
        <v>61</v>
      </c>
      <c r="E103" s="11">
        <v>21</v>
      </c>
      <c r="F103" s="219"/>
      <c r="G103" s="18"/>
    </row>
    <row r="104" spans="1:7" x14ac:dyDescent="0.3">
      <c r="A104" s="167" t="str">
        <f>IF(E104=0,"",$A$5&amp;COUNTIF($A$6:A103,"&gt;&lt;*")+1)</f>
        <v/>
      </c>
      <c r="B104" s="3"/>
      <c r="C104" s="28"/>
      <c r="D104" s="3"/>
      <c r="E104" s="11"/>
      <c r="F104" s="219"/>
      <c r="G104" s="18"/>
    </row>
    <row r="105" spans="1:7" x14ac:dyDescent="0.3">
      <c r="A105" s="167" t="str">
        <f>IF(E105=0,"",$A$5&amp;COUNTIF($A$6:A104,"&gt;&lt;*")+1)</f>
        <v>A.21</v>
      </c>
      <c r="B105" s="3"/>
      <c r="C105" s="43" t="s">
        <v>84</v>
      </c>
      <c r="D105" s="3" t="s">
        <v>61</v>
      </c>
      <c r="E105" s="11">
        <v>21</v>
      </c>
      <c r="F105" s="219"/>
      <c r="G105" s="18"/>
    </row>
    <row r="106" spans="1:7" x14ac:dyDescent="0.3">
      <c r="A106" s="167" t="str">
        <f>IF(E106=0,"",$A$5&amp;COUNTIF($A$6:A105,"&gt;&lt;*")+1)</f>
        <v/>
      </c>
      <c r="B106" s="3"/>
      <c r="C106" s="28"/>
      <c r="D106" s="3"/>
      <c r="E106" s="11"/>
      <c r="F106" s="219"/>
      <c r="G106" s="18"/>
    </row>
    <row r="107" spans="1:7" x14ac:dyDescent="0.3">
      <c r="A107" s="167" t="str">
        <f>IF(E107=0,"",$A$5&amp;COUNTIF($A$6:A106,"&gt;&lt;*")+1)</f>
        <v>A.22</v>
      </c>
      <c r="B107" s="3"/>
      <c r="C107" s="43" t="s">
        <v>85</v>
      </c>
      <c r="D107" s="3" t="s">
        <v>61</v>
      </c>
      <c r="E107" s="11">
        <v>21</v>
      </c>
      <c r="F107" s="219"/>
      <c r="G107" s="18"/>
    </row>
    <row r="108" spans="1:7" x14ac:dyDescent="0.3">
      <c r="A108" s="167" t="str">
        <f>IF(E108=0,"",$A$5&amp;COUNTIF($A$6:A107,"&gt;&lt;*")+1)</f>
        <v/>
      </c>
      <c r="B108" s="3"/>
      <c r="C108" s="28"/>
      <c r="D108" s="3"/>
      <c r="E108" s="11"/>
      <c r="F108" s="219"/>
      <c r="G108" s="18"/>
    </row>
    <row r="109" spans="1:7" x14ac:dyDescent="0.3">
      <c r="A109" s="167" t="str">
        <f>IF(E109=0,"",$A$5&amp;COUNTIF($A$6:A108,"&gt;&lt;*")+1)</f>
        <v>A.23</v>
      </c>
      <c r="B109" s="3"/>
      <c r="C109" s="43" t="s">
        <v>86</v>
      </c>
      <c r="D109" s="3" t="s">
        <v>61</v>
      </c>
      <c r="E109" s="11">
        <v>21</v>
      </c>
      <c r="F109" s="219"/>
      <c r="G109" s="18"/>
    </row>
    <row r="110" spans="1:7" x14ac:dyDescent="0.3">
      <c r="A110" s="167"/>
      <c r="B110" s="3"/>
      <c r="C110" s="43"/>
      <c r="D110" s="3"/>
      <c r="E110" s="11"/>
      <c r="F110" s="219"/>
      <c r="G110" s="18"/>
    </row>
    <row r="111" spans="1:7" x14ac:dyDescent="0.3">
      <c r="A111" s="167" t="s">
        <v>96</v>
      </c>
      <c r="B111" s="3" t="s">
        <v>88</v>
      </c>
      <c r="C111" s="28" t="s">
        <v>89</v>
      </c>
      <c r="D111" s="3" t="s">
        <v>61</v>
      </c>
      <c r="E111" s="11">
        <v>21</v>
      </c>
      <c r="F111" s="219"/>
      <c r="G111" s="18"/>
    </row>
    <row r="112" spans="1:7" x14ac:dyDescent="0.3">
      <c r="A112" s="167" t="str">
        <f>IF(E112=0,"",$A$5&amp;COUNTIF($A$6:A109,"&gt;&lt;*")+1)</f>
        <v/>
      </c>
      <c r="B112" s="3"/>
      <c r="C112" s="28"/>
      <c r="D112" s="3"/>
      <c r="E112" s="11"/>
      <c r="F112" s="219"/>
      <c r="G112" s="18"/>
    </row>
    <row r="113" spans="1:7" x14ac:dyDescent="0.3">
      <c r="A113" s="167" t="s">
        <v>98</v>
      </c>
      <c r="B113" s="3" t="s">
        <v>91</v>
      </c>
      <c r="C113" s="28" t="s">
        <v>92</v>
      </c>
      <c r="D113" s="3" t="s">
        <v>61</v>
      </c>
      <c r="E113" s="11">
        <v>21</v>
      </c>
      <c r="F113" s="219"/>
      <c r="G113" s="18"/>
    </row>
    <row r="114" spans="1:7" x14ac:dyDescent="0.3">
      <c r="A114" s="167"/>
      <c r="B114" s="3"/>
      <c r="C114" s="28"/>
      <c r="D114" s="3"/>
      <c r="E114" s="11"/>
      <c r="F114" s="219"/>
      <c r="G114" s="18"/>
    </row>
    <row r="115" spans="1:7" x14ac:dyDescent="0.3">
      <c r="A115" s="167" t="s">
        <v>87</v>
      </c>
      <c r="B115" s="3" t="s">
        <v>94</v>
      </c>
      <c r="C115" s="28" t="s">
        <v>95</v>
      </c>
      <c r="D115" s="3" t="s">
        <v>61</v>
      </c>
      <c r="E115" s="11">
        <v>21</v>
      </c>
      <c r="F115" s="219"/>
      <c r="G115" s="18"/>
    </row>
    <row r="116" spans="1:7" x14ac:dyDescent="0.3">
      <c r="A116" s="167"/>
      <c r="B116" s="3"/>
      <c r="C116" s="43"/>
      <c r="D116" s="3"/>
      <c r="E116" s="11"/>
      <c r="F116" s="219"/>
      <c r="G116" s="18"/>
    </row>
    <row r="117" spans="1:7" x14ac:dyDescent="0.3">
      <c r="A117" s="167"/>
      <c r="B117" s="3"/>
      <c r="C117" s="28"/>
      <c r="D117" s="3"/>
      <c r="E117" s="11"/>
      <c r="F117" s="219"/>
      <c r="G117" s="18"/>
    </row>
    <row r="118" spans="1:7" ht="30" x14ac:dyDescent="0.3">
      <c r="A118" s="167" t="s">
        <v>90</v>
      </c>
      <c r="B118" s="3" t="s">
        <v>97</v>
      </c>
      <c r="C118" s="28" t="s">
        <v>600</v>
      </c>
      <c r="D118" s="3" t="s">
        <v>61</v>
      </c>
      <c r="E118" s="11">
        <v>21</v>
      </c>
      <c r="F118" s="219"/>
      <c r="G118" s="18"/>
    </row>
    <row r="119" spans="1:7" x14ac:dyDescent="0.3">
      <c r="A119" s="167" t="str">
        <f>IF(E119=0,"",$A$5&amp;COUNTIF($A$6:A109,"&gt;&lt;*")+1)</f>
        <v/>
      </c>
      <c r="B119" s="3"/>
      <c r="C119" s="28"/>
      <c r="D119" s="3"/>
      <c r="E119" s="11"/>
      <c r="F119" s="219"/>
      <c r="G119" s="18"/>
    </row>
    <row r="120" spans="1:7" ht="15.6" x14ac:dyDescent="0.3">
      <c r="A120" s="167" t="s">
        <v>93</v>
      </c>
      <c r="B120" s="3"/>
      <c r="C120" s="31" t="s">
        <v>99</v>
      </c>
      <c r="D120" s="3"/>
      <c r="E120" s="11"/>
      <c r="F120" s="219"/>
      <c r="G120" s="18"/>
    </row>
    <row r="121" spans="1:7" ht="15.6" x14ac:dyDescent="0.3">
      <c r="A121" s="167"/>
      <c r="B121" s="3"/>
      <c r="C121" s="31"/>
      <c r="D121" s="3"/>
      <c r="E121" s="11"/>
      <c r="F121" s="219"/>
      <c r="G121" s="18"/>
    </row>
    <row r="122" spans="1:7" x14ac:dyDescent="0.3">
      <c r="A122" s="167"/>
      <c r="B122" s="3"/>
      <c r="C122" s="28" t="s">
        <v>100</v>
      </c>
      <c r="D122" s="3" t="s">
        <v>61</v>
      </c>
      <c r="E122" s="11">
        <v>21</v>
      </c>
      <c r="F122" s="219"/>
      <c r="G122" s="18"/>
    </row>
    <row r="123" spans="1:7" x14ac:dyDescent="0.3">
      <c r="A123" s="167"/>
      <c r="B123" s="3"/>
      <c r="C123" s="28"/>
      <c r="D123" s="3"/>
      <c r="E123" s="11"/>
      <c r="F123" s="219"/>
      <c r="G123" s="18"/>
    </row>
    <row r="124" spans="1:7" x14ac:dyDescent="0.3">
      <c r="A124" s="167"/>
      <c r="B124" s="3"/>
      <c r="C124" s="28" t="s">
        <v>43</v>
      </c>
      <c r="D124" s="3" t="s">
        <v>61</v>
      </c>
      <c r="E124" s="11">
        <v>21</v>
      </c>
      <c r="F124" s="219"/>
      <c r="G124" s="18"/>
    </row>
    <row r="125" spans="1:7" x14ac:dyDescent="0.3">
      <c r="A125" s="167"/>
      <c r="B125" s="3"/>
      <c r="C125" s="28"/>
      <c r="D125" s="3"/>
      <c r="E125" s="11"/>
      <c r="F125" s="219"/>
      <c r="G125" s="18"/>
    </row>
    <row r="126" spans="1:7" x14ac:dyDescent="0.3">
      <c r="A126" s="167"/>
      <c r="B126" s="3" t="s">
        <v>101</v>
      </c>
      <c r="C126" s="28" t="s">
        <v>102</v>
      </c>
      <c r="D126" s="3" t="s">
        <v>61</v>
      </c>
      <c r="E126" s="11">
        <v>21</v>
      </c>
      <c r="F126" s="219"/>
      <c r="G126" s="18"/>
    </row>
    <row r="127" spans="1:7" x14ac:dyDescent="0.3">
      <c r="A127" s="167"/>
      <c r="B127" s="3"/>
      <c r="C127" s="28"/>
      <c r="D127" s="3"/>
      <c r="E127" s="11"/>
      <c r="F127" s="219"/>
      <c r="G127" s="18"/>
    </row>
    <row r="128" spans="1:7" x14ac:dyDescent="0.3">
      <c r="A128" s="167"/>
      <c r="B128" s="3"/>
      <c r="C128" s="28" t="s">
        <v>103</v>
      </c>
      <c r="D128" s="3" t="s">
        <v>61</v>
      </c>
      <c r="E128" s="11">
        <v>21</v>
      </c>
      <c r="F128" s="219"/>
      <c r="G128" s="18"/>
    </row>
    <row r="129" spans="1:11" x14ac:dyDescent="0.3">
      <c r="A129" s="167"/>
      <c r="B129" s="3"/>
      <c r="C129" s="28"/>
      <c r="D129" s="3"/>
      <c r="E129" s="11"/>
      <c r="F129" s="219"/>
      <c r="G129" s="18"/>
    </row>
    <row r="130" spans="1:11" x14ac:dyDescent="0.3">
      <c r="A130" s="167" t="s">
        <v>110</v>
      </c>
      <c r="B130" s="3" t="s">
        <v>582</v>
      </c>
      <c r="C130" s="28" t="s">
        <v>104</v>
      </c>
      <c r="D130" s="3" t="s">
        <v>105</v>
      </c>
      <c r="E130" s="11">
        <v>1</v>
      </c>
      <c r="F130" s="61">
        <v>8290942.5700000003</v>
      </c>
      <c r="G130" s="160">
        <f>E130*F130</f>
        <v>8290942.5700000003</v>
      </c>
    </row>
    <row r="131" spans="1:11" ht="15.6" x14ac:dyDescent="0.3">
      <c r="A131" s="167"/>
      <c r="B131" s="3"/>
      <c r="C131" s="31"/>
      <c r="D131" s="3"/>
      <c r="E131" s="11"/>
      <c r="F131" s="219"/>
      <c r="G131" s="18"/>
    </row>
    <row r="132" spans="1:11" x14ac:dyDescent="0.3">
      <c r="A132" s="167" t="str">
        <f>IF(E132=0,"",$A$5&amp;COUNTIF($A$6:A131,"&gt;&lt;*")+1)</f>
        <v>A.30</v>
      </c>
      <c r="B132" s="3"/>
      <c r="C132" s="28" t="s">
        <v>106</v>
      </c>
      <c r="D132" s="3" t="s">
        <v>107</v>
      </c>
      <c r="E132" s="11">
        <f>+F130</f>
        <v>8290942.5700000003</v>
      </c>
      <c r="F132" s="219"/>
      <c r="G132" s="18"/>
    </row>
    <row r="133" spans="1:11" x14ac:dyDescent="0.3">
      <c r="A133" s="167"/>
      <c r="B133" s="3"/>
      <c r="C133" s="28"/>
      <c r="D133" s="47"/>
      <c r="E133" s="11"/>
      <c r="F133" s="219"/>
      <c r="G133" s="18"/>
    </row>
    <row r="134" spans="1:11" ht="15.6" thickBot="1" x14ac:dyDescent="0.35">
      <c r="A134" s="167" t="s">
        <v>122</v>
      </c>
      <c r="B134" s="3" t="s">
        <v>108</v>
      </c>
      <c r="C134" s="28" t="s">
        <v>109</v>
      </c>
      <c r="D134" s="3" t="s">
        <v>61</v>
      </c>
      <c r="E134" s="11">
        <v>0</v>
      </c>
      <c r="F134" s="219"/>
      <c r="G134" s="18" t="s">
        <v>599</v>
      </c>
      <c r="H134" s="41"/>
    </row>
    <row r="135" spans="1:11" ht="30" customHeight="1" thickBot="1" x14ac:dyDescent="0.35">
      <c r="A135" s="45" t="str">
        <f>IF(E135=0,"",$A$2&amp;COUNTIF($A$3:A134,"&gt;&lt;*")+1)</f>
        <v/>
      </c>
      <c r="B135" s="303" t="s">
        <v>65</v>
      </c>
      <c r="C135" s="303"/>
      <c r="D135" s="303"/>
      <c r="E135" s="303"/>
      <c r="F135" s="303"/>
      <c r="G135" s="228"/>
    </row>
    <row r="136" spans="1:11" ht="30" customHeight="1" thickBot="1" x14ac:dyDescent="0.35">
      <c r="A136" s="45" t="str">
        <f>IF(E136=0,"",$A$2&amp;COUNTIF($A$3:A135,"&gt;&lt;*")+1)</f>
        <v/>
      </c>
      <c r="B136" s="303" t="s">
        <v>66</v>
      </c>
      <c r="C136" s="303"/>
      <c r="D136" s="303"/>
      <c r="E136" s="303"/>
      <c r="F136" s="303"/>
      <c r="G136" s="228"/>
    </row>
    <row r="137" spans="1:11" ht="18" customHeight="1" x14ac:dyDescent="0.3">
      <c r="A137" s="167" t="str">
        <f>IF(E137=0,"",$A$5&amp;COUNTIF($A$6:A134,"&gt;&lt;*")+1)</f>
        <v/>
      </c>
      <c r="B137" s="3"/>
      <c r="C137" s="28"/>
      <c r="D137" s="3"/>
      <c r="E137" s="11"/>
      <c r="F137" s="218"/>
      <c r="G137" s="18"/>
    </row>
    <row r="138" spans="1:11" ht="18" customHeight="1" x14ac:dyDescent="0.3">
      <c r="A138" s="167" t="s">
        <v>131</v>
      </c>
      <c r="B138" s="3" t="s">
        <v>111</v>
      </c>
      <c r="C138" s="31" t="s">
        <v>112</v>
      </c>
      <c r="D138" s="3"/>
      <c r="E138" s="11"/>
      <c r="F138" s="219"/>
      <c r="G138" s="18"/>
    </row>
    <row r="139" spans="1:11" ht="11.25" customHeight="1" x14ac:dyDescent="0.3">
      <c r="A139" s="167" t="str">
        <f>IF(E139=0,"",$A$5&amp;COUNTIF($A$6:A138,"&gt;&lt;*")+1)</f>
        <v/>
      </c>
      <c r="B139" s="3"/>
      <c r="C139" s="4"/>
      <c r="D139" s="3"/>
      <c r="E139" s="9"/>
      <c r="F139" s="219"/>
      <c r="G139" s="18"/>
    </row>
    <row r="140" spans="1:11" ht="30" x14ac:dyDescent="0.25">
      <c r="A140" s="167"/>
      <c r="B140" s="3"/>
      <c r="C140" s="4" t="s">
        <v>113</v>
      </c>
      <c r="D140" s="3" t="s">
        <v>114</v>
      </c>
      <c r="E140" s="9">
        <v>1</v>
      </c>
      <c r="F140" s="219">
        <v>945000</v>
      </c>
      <c r="G140" s="18">
        <f>E140*F140</f>
        <v>945000</v>
      </c>
      <c r="H140" s="147"/>
      <c r="K140" s="127"/>
    </row>
    <row r="141" spans="1:11" x14ac:dyDescent="0.3">
      <c r="A141" s="167" t="str">
        <f>IF(E141=0,"",$A$5&amp;COUNTIF($A$6:A140,"&gt;&lt;*")+1)</f>
        <v/>
      </c>
      <c r="B141" s="3"/>
      <c r="C141" s="4"/>
      <c r="D141" s="3"/>
      <c r="E141" s="9"/>
      <c r="F141" s="219"/>
      <c r="G141" s="18"/>
    </row>
    <row r="142" spans="1:11" ht="30" x14ac:dyDescent="0.3">
      <c r="A142" s="167"/>
      <c r="B142" s="3"/>
      <c r="C142" s="4" t="s">
        <v>115</v>
      </c>
      <c r="D142" s="3" t="s">
        <v>114</v>
      </c>
      <c r="E142" s="11">
        <v>1</v>
      </c>
      <c r="F142" s="219">
        <v>378700</v>
      </c>
      <c r="G142" s="18">
        <f>E142*F142</f>
        <v>378700</v>
      </c>
    </row>
    <row r="143" spans="1:11" x14ac:dyDescent="0.3">
      <c r="A143" s="167" t="str">
        <f>IF(E143=0,"",$A$5&amp;COUNTIF($A$6:A142,"&gt;&lt;*")+1)</f>
        <v/>
      </c>
      <c r="B143" s="3"/>
      <c r="C143" s="4"/>
      <c r="D143" s="3"/>
      <c r="E143" s="11"/>
      <c r="F143" s="219"/>
      <c r="G143" s="18"/>
    </row>
    <row r="144" spans="1:11" x14ac:dyDescent="0.3">
      <c r="A144" s="167"/>
      <c r="B144" s="3"/>
      <c r="C144" s="4" t="s">
        <v>116</v>
      </c>
      <c r="D144" s="3" t="s">
        <v>114</v>
      </c>
      <c r="E144" s="11">
        <v>1</v>
      </c>
      <c r="F144" s="219">
        <v>100000</v>
      </c>
      <c r="G144" s="18">
        <f>E144*F144</f>
        <v>100000</v>
      </c>
    </row>
    <row r="145" spans="1:8" x14ac:dyDescent="0.3">
      <c r="A145" s="167" t="str">
        <f>IF(E145=0,"",$A$5&amp;COUNTIF($A$6:A144,"&gt;&lt;*")+1)</f>
        <v>A.33</v>
      </c>
      <c r="B145" s="3"/>
      <c r="C145" s="4"/>
      <c r="D145" s="3"/>
      <c r="E145" s="11">
        <v>1</v>
      </c>
      <c r="F145" s="219"/>
      <c r="G145" s="18"/>
    </row>
    <row r="146" spans="1:8" x14ac:dyDescent="0.3">
      <c r="A146" s="167"/>
      <c r="B146" s="3"/>
      <c r="C146" s="4" t="s">
        <v>117</v>
      </c>
      <c r="D146" s="3" t="s">
        <v>114</v>
      </c>
      <c r="E146" s="11">
        <v>1</v>
      </c>
      <c r="F146" s="219">
        <v>660000</v>
      </c>
      <c r="G146" s="18">
        <f t="shared" ref="G146:G148" si="0">E146*F146</f>
        <v>660000</v>
      </c>
    </row>
    <row r="147" spans="1:8" x14ac:dyDescent="0.3">
      <c r="A147" s="167"/>
      <c r="B147" s="3"/>
      <c r="C147" s="4"/>
      <c r="D147" s="3"/>
      <c r="E147" s="11"/>
      <c r="F147" s="219"/>
      <c r="G147" s="18"/>
    </row>
    <row r="148" spans="1:8" x14ac:dyDescent="0.3">
      <c r="A148" s="167"/>
      <c r="B148" s="3"/>
      <c r="C148" s="4" t="s">
        <v>118</v>
      </c>
      <c r="D148" s="3" t="s">
        <v>114</v>
      </c>
      <c r="E148" s="11">
        <v>1</v>
      </c>
      <c r="F148" s="219">
        <v>600000</v>
      </c>
      <c r="G148" s="18">
        <f t="shared" si="0"/>
        <v>600000</v>
      </c>
    </row>
    <row r="149" spans="1:8" x14ac:dyDescent="0.3">
      <c r="A149" s="167"/>
      <c r="B149" s="3"/>
      <c r="C149" s="4" t="s">
        <v>119</v>
      </c>
      <c r="D149" s="3" t="s">
        <v>114</v>
      </c>
      <c r="E149" s="11">
        <v>1</v>
      </c>
      <c r="F149" s="219">
        <v>100000</v>
      </c>
      <c r="G149" s="18">
        <f t="shared" ref="G149" si="1">E149*F149</f>
        <v>100000</v>
      </c>
    </row>
    <row r="150" spans="1:8" x14ac:dyDescent="0.3">
      <c r="A150" s="167"/>
      <c r="B150" s="3"/>
      <c r="C150" s="4"/>
      <c r="D150" s="3"/>
      <c r="E150" s="11"/>
      <c r="F150" s="219"/>
      <c r="G150" s="18"/>
    </row>
    <row r="151" spans="1:8" x14ac:dyDescent="0.25">
      <c r="A151" s="167"/>
      <c r="B151" s="3"/>
      <c r="C151" s="4" t="s">
        <v>120</v>
      </c>
      <c r="D151" s="3" t="s">
        <v>114</v>
      </c>
      <c r="E151" s="11">
        <v>1</v>
      </c>
      <c r="F151" s="219">
        <v>350000</v>
      </c>
      <c r="G151" s="18">
        <f t="shared" ref="G151" si="2">E151*F151</f>
        <v>350000</v>
      </c>
      <c r="H151" s="148"/>
    </row>
    <row r="152" spans="1:8" x14ac:dyDescent="0.3">
      <c r="A152" s="167"/>
      <c r="B152" s="3"/>
      <c r="C152" s="4"/>
      <c r="D152" s="3"/>
      <c r="E152" s="11"/>
      <c r="F152" s="219"/>
      <c r="G152" s="18"/>
    </row>
    <row r="153" spans="1:8" x14ac:dyDescent="0.3">
      <c r="A153" s="167"/>
      <c r="B153" s="3"/>
      <c r="C153" s="28" t="s">
        <v>121</v>
      </c>
      <c r="D153" s="3" t="s">
        <v>107</v>
      </c>
      <c r="E153" s="26">
        <f>SUM(F140:F151)</f>
        <v>3133700</v>
      </c>
      <c r="F153" s="219"/>
      <c r="G153" s="18"/>
    </row>
    <row r="154" spans="1:8" x14ac:dyDescent="0.3">
      <c r="A154" s="167"/>
      <c r="B154" s="3"/>
      <c r="C154" s="28"/>
      <c r="D154" s="3"/>
      <c r="E154" s="26"/>
      <c r="F154" s="219"/>
      <c r="G154" s="18"/>
    </row>
    <row r="155" spans="1:8" ht="15.6" x14ac:dyDescent="0.3">
      <c r="A155" s="167" t="s">
        <v>601</v>
      </c>
      <c r="B155" s="3"/>
      <c r="C155" s="31" t="s">
        <v>123</v>
      </c>
      <c r="D155" s="3"/>
      <c r="E155" s="26"/>
      <c r="F155" s="219"/>
      <c r="G155" s="18"/>
    </row>
    <row r="156" spans="1:8" x14ac:dyDescent="0.3">
      <c r="A156" s="167"/>
      <c r="B156" s="3"/>
      <c r="C156" s="28"/>
      <c r="D156" s="3"/>
      <c r="E156" s="26"/>
      <c r="F156" s="219"/>
      <c r="G156" s="18"/>
    </row>
    <row r="157" spans="1:8" x14ac:dyDescent="0.3">
      <c r="A157" s="167" t="s">
        <v>602</v>
      </c>
      <c r="B157" s="3"/>
      <c r="C157" s="28" t="s">
        <v>124</v>
      </c>
      <c r="D157" s="3"/>
      <c r="E157" s="26"/>
      <c r="F157" s="219"/>
      <c r="G157" s="18"/>
    </row>
    <row r="158" spans="1:8" x14ac:dyDescent="0.3">
      <c r="A158" s="167"/>
      <c r="B158" s="3"/>
      <c r="C158" s="28"/>
      <c r="D158" s="3"/>
      <c r="E158" s="26"/>
      <c r="F158" s="219"/>
      <c r="G158" s="18"/>
    </row>
    <row r="159" spans="1:8" ht="17.399999999999999" x14ac:dyDescent="0.3">
      <c r="A159" s="167"/>
      <c r="B159" s="3"/>
      <c r="C159" s="28" t="s">
        <v>125</v>
      </c>
      <c r="D159" s="3" t="s">
        <v>126</v>
      </c>
      <c r="E159" s="61">
        <v>1000</v>
      </c>
      <c r="F159" s="219"/>
      <c r="G159" s="18"/>
    </row>
    <row r="160" spans="1:8" x14ac:dyDescent="0.3">
      <c r="A160" s="167" t="str">
        <f>IF(E160=0,"",$A$5&amp;COUNTIF($A$6:A153,"&gt;&lt;*")+1)</f>
        <v/>
      </c>
      <c r="B160" s="3"/>
      <c r="C160" s="4"/>
      <c r="D160" s="3"/>
      <c r="E160" s="11"/>
      <c r="F160" s="219"/>
      <c r="G160" s="18"/>
    </row>
    <row r="161" spans="1:7" x14ac:dyDescent="0.3">
      <c r="A161" s="167"/>
      <c r="B161" s="3"/>
      <c r="C161" s="28" t="s">
        <v>127</v>
      </c>
      <c r="D161" s="3" t="s">
        <v>14</v>
      </c>
      <c r="E161" s="11">
        <v>1</v>
      </c>
      <c r="F161" s="219"/>
      <c r="G161" s="18"/>
    </row>
    <row r="162" spans="1:7" x14ac:dyDescent="0.3">
      <c r="A162" s="167"/>
      <c r="B162" s="3"/>
      <c r="C162" s="28"/>
      <c r="D162" s="3"/>
      <c r="E162" s="11"/>
      <c r="F162" s="219"/>
      <c r="G162" s="18"/>
    </row>
    <row r="163" spans="1:7" x14ac:dyDescent="0.3">
      <c r="A163" s="167"/>
      <c r="B163" s="3"/>
      <c r="C163" s="28" t="s">
        <v>128</v>
      </c>
      <c r="D163" s="3" t="s">
        <v>14</v>
      </c>
      <c r="E163" s="11">
        <v>1</v>
      </c>
      <c r="F163" s="219"/>
      <c r="G163" s="18"/>
    </row>
    <row r="164" spans="1:7" x14ac:dyDescent="0.3">
      <c r="A164" s="168"/>
      <c r="B164" s="169"/>
      <c r="C164" s="28"/>
      <c r="D164" s="3"/>
      <c r="E164" s="11"/>
      <c r="F164" s="219"/>
      <c r="G164" s="18"/>
    </row>
    <row r="165" spans="1:7" x14ac:dyDescent="0.3">
      <c r="A165" s="167"/>
      <c r="B165" s="3" t="s">
        <v>129</v>
      </c>
      <c r="C165" s="49" t="s">
        <v>130</v>
      </c>
      <c r="D165" s="3" t="s">
        <v>14</v>
      </c>
      <c r="E165" s="11">
        <v>1</v>
      </c>
      <c r="F165" s="219"/>
      <c r="G165" s="18"/>
    </row>
    <row r="166" spans="1:7" x14ac:dyDescent="0.3">
      <c r="A166" s="167"/>
      <c r="B166" s="169"/>
      <c r="C166" s="28"/>
      <c r="D166" s="3"/>
      <c r="E166" s="11"/>
      <c r="F166" s="219"/>
      <c r="G166" s="18"/>
    </row>
    <row r="167" spans="1:7" ht="46.2" x14ac:dyDescent="0.3">
      <c r="A167" s="167" t="s">
        <v>603</v>
      </c>
      <c r="B167" s="42" t="s">
        <v>132</v>
      </c>
      <c r="C167" s="28" t="s">
        <v>133</v>
      </c>
      <c r="D167" s="3"/>
      <c r="E167" s="11"/>
      <c r="F167" s="219"/>
      <c r="G167" s="18"/>
    </row>
    <row r="168" spans="1:7" ht="7.5" customHeight="1" x14ac:dyDescent="0.3">
      <c r="A168" s="167" t="str">
        <f>IF(E168=0,"",$A$5&amp;COUNTIF($A$6:A167,"&gt;&lt;*")+1)</f>
        <v/>
      </c>
      <c r="B168" s="3"/>
      <c r="C168" s="28"/>
      <c r="D168" s="3"/>
      <c r="E168" s="11"/>
      <c r="F168" s="219"/>
      <c r="G168" s="18"/>
    </row>
    <row r="169" spans="1:7" ht="15.6" x14ac:dyDescent="0.3">
      <c r="A169" s="167" t="s">
        <v>604</v>
      </c>
      <c r="B169" s="3"/>
      <c r="C169" s="50" t="s">
        <v>134</v>
      </c>
      <c r="D169" s="3"/>
      <c r="E169" s="11"/>
      <c r="F169" s="219"/>
      <c r="G169" s="18"/>
    </row>
    <row r="170" spans="1:7" ht="6.75" customHeight="1" x14ac:dyDescent="0.3">
      <c r="A170" s="167" t="str">
        <f>IF(E170=0,"",$A$5&amp;COUNTIF($A$6:A169,"&gt;&lt;*")+1)</f>
        <v/>
      </c>
      <c r="B170" s="3"/>
      <c r="C170" s="28"/>
      <c r="D170" s="3"/>
      <c r="E170" s="11"/>
      <c r="F170" s="219"/>
      <c r="G170" s="18"/>
    </row>
    <row r="171" spans="1:7" x14ac:dyDescent="0.3">
      <c r="A171" s="167"/>
      <c r="B171" s="3"/>
      <c r="C171" s="28" t="s">
        <v>135</v>
      </c>
      <c r="D171" s="3" t="s">
        <v>136</v>
      </c>
      <c r="E171" s="11">
        <v>150</v>
      </c>
      <c r="F171" s="219"/>
      <c r="G171" s="18"/>
    </row>
    <row r="172" spans="1:7" x14ac:dyDescent="0.3">
      <c r="A172" s="167" t="str">
        <f>IF(E172=0,"",$A$5&amp;COUNTIF($A$6:A171,"&gt;&lt;*")+1)</f>
        <v/>
      </c>
      <c r="B172" s="3"/>
      <c r="C172" s="28"/>
      <c r="D172" s="3"/>
      <c r="E172" s="11"/>
      <c r="F172" s="219"/>
      <c r="G172" s="18"/>
    </row>
    <row r="173" spans="1:7" x14ac:dyDescent="0.3">
      <c r="A173" s="167"/>
      <c r="B173" s="3"/>
      <c r="C173" s="28" t="s">
        <v>137</v>
      </c>
      <c r="D173" s="3" t="s">
        <v>136</v>
      </c>
      <c r="E173" s="11">
        <v>150</v>
      </c>
      <c r="F173" s="219"/>
      <c r="G173" s="18"/>
    </row>
    <row r="174" spans="1:7" x14ac:dyDescent="0.3">
      <c r="A174" s="167" t="str">
        <f>IF(E174=0,"",$A$5&amp;COUNTIF($A$6:A173,"&gt;&lt;*")+1)</f>
        <v/>
      </c>
      <c r="B174" s="3"/>
      <c r="C174" s="28"/>
      <c r="D174" s="3"/>
      <c r="E174" s="11"/>
      <c r="F174" s="219"/>
      <c r="G174" s="18"/>
    </row>
    <row r="175" spans="1:7" x14ac:dyDescent="0.3">
      <c r="A175" s="167"/>
      <c r="B175" s="3"/>
      <c r="C175" s="28" t="s">
        <v>138</v>
      </c>
      <c r="D175" s="3" t="s">
        <v>136</v>
      </c>
      <c r="E175" s="11">
        <v>150</v>
      </c>
      <c r="F175" s="219"/>
      <c r="G175" s="18"/>
    </row>
    <row r="176" spans="1:7" x14ac:dyDescent="0.3">
      <c r="A176" s="167" t="str">
        <f>IF(E176=0,"",$A$5&amp;COUNTIF($A$6:A175,"&gt;&lt;*")+1)</f>
        <v/>
      </c>
      <c r="B176" s="3"/>
      <c r="C176" s="28"/>
      <c r="D176" s="3"/>
      <c r="E176" s="11"/>
      <c r="F176" s="219"/>
      <c r="G176" s="18"/>
    </row>
    <row r="177" spans="1:7" ht="15.6" thickBot="1" x14ac:dyDescent="0.35">
      <c r="A177" s="167"/>
      <c r="B177" s="3"/>
      <c r="C177" s="28" t="s">
        <v>139</v>
      </c>
      <c r="D177" s="3" t="s">
        <v>136</v>
      </c>
      <c r="E177" s="11">
        <v>150</v>
      </c>
      <c r="F177" s="219"/>
      <c r="G177" s="18"/>
    </row>
    <row r="178" spans="1:7" ht="30" customHeight="1" thickBot="1" x14ac:dyDescent="0.35">
      <c r="A178" s="51" t="str">
        <f>IF(E178=0,"",$A$5&amp;COUNTIF($A$6:A177,"&gt;&lt;*")+1)</f>
        <v/>
      </c>
      <c r="B178" s="303" t="s">
        <v>65</v>
      </c>
      <c r="C178" s="303"/>
      <c r="D178" s="303"/>
      <c r="E178" s="303"/>
      <c r="F178" s="303"/>
      <c r="G178" s="228"/>
    </row>
    <row r="179" spans="1:7" ht="30" customHeight="1" thickBot="1" x14ac:dyDescent="0.35">
      <c r="A179" s="51" t="str">
        <f>IF(E179=0,"",$A$5&amp;COUNTIF($A$6:A178,"&gt;&lt;*")+1)</f>
        <v/>
      </c>
      <c r="B179" s="303" t="s">
        <v>66</v>
      </c>
      <c r="C179" s="303"/>
      <c r="D179" s="303"/>
      <c r="E179" s="303"/>
      <c r="F179" s="303"/>
      <c r="G179" s="228"/>
    </row>
    <row r="180" spans="1:7" x14ac:dyDescent="0.3">
      <c r="A180" s="167" t="str">
        <f>IF(E180=0,"",$A$5&amp;COUNTIF($A$6:A179,"&gt;&lt;*")+1)</f>
        <v/>
      </c>
      <c r="B180" s="3"/>
      <c r="C180" s="28"/>
      <c r="D180" s="3"/>
      <c r="E180" s="11"/>
      <c r="F180" s="219"/>
      <c r="G180" s="18"/>
    </row>
    <row r="181" spans="1:7" x14ac:dyDescent="0.3">
      <c r="A181" s="167" t="s">
        <v>605</v>
      </c>
      <c r="B181" s="3"/>
      <c r="C181" s="28" t="s">
        <v>140</v>
      </c>
      <c r="D181" s="3"/>
      <c r="E181" s="11"/>
      <c r="F181" s="219"/>
      <c r="G181" s="18"/>
    </row>
    <row r="182" spans="1:7" x14ac:dyDescent="0.3">
      <c r="A182" s="167" t="str">
        <f>IF(E182=0,"",$A$5&amp;COUNTIF($A$6:A181,"&gt;&lt;*")+1)</f>
        <v/>
      </c>
      <c r="B182" s="3"/>
      <c r="C182" s="28"/>
      <c r="D182" s="3"/>
      <c r="E182" s="11"/>
      <c r="F182" s="219"/>
      <c r="G182" s="18"/>
    </row>
    <row r="183" spans="1:7" x14ac:dyDescent="0.3">
      <c r="A183" s="167"/>
      <c r="B183" s="3"/>
      <c r="C183" s="28" t="s">
        <v>141</v>
      </c>
      <c r="D183" s="3" t="s">
        <v>136</v>
      </c>
      <c r="E183" s="11">
        <v>150</v>
      </c>
      <c r="F183" s="219"/>
      <c r="G183" s="18"/>
    </row>
    <row r="184" spans="1:7" x14ac:dyDescent="0.3">
      <c r="A184" s="167" t="str">
        <f>IF(E184=0,"",$A$5&amp;COUNTIF($A$6:A183,"&gt;&lt;*")+1)</f>
        <v/>
      </c>
      <c r="B184" s="3"/>
      <c r="C184" s="28"/>
      <c r="D184" s="3"/>
      <c r="E184" s="11"/>
      <c r="F184" s="219"/>
      <c r="G184" s="18"/>
    </row>
    <row r="185" spans="1:7" x14ac:dyDescent="0.3">
      <c r="A185" s="167"/>
      <c r="B185" s="3"/>
      <c r="C185" s="28" t="s">
        <v>142</v>
      </c>
      <c r="D185" s="3" t="s">
        <v>136</v>
      </c>
      <c r="E185" s="11">
        <v>150</v>
      </c>
      <c r="F185" s="219"/>
      <c r="G185" s="18"/>
    </row>
    <row r="186" spans="1:7" x14ac:dyDescent="0.3">
      <c r="A186" s="167" t="str">
        <f>IF(E186=0,"",$A$5&amp;COUNTIF($A$6:A185,"&gt;&lt;*")+1)</f>
        <v/>
      </c>
      <c r="B186" s="3"/>
      <c r="C186" s="28"/>
      <c r="D186" s="3"/>
      <c r="E186" s="11"/>
      <c r="F186" s="219"/>
      <c r="G186" s="18"/>
    </row>
    <row r="187" spans="1:7" x14ac:dyDescent="0.3">
      <c r="A187" s="167" t="str">
        <f>IF(E187=0,"",$A$5&amp;COUNTIF($A$6:A186,"&gt;&lt;*")+1)</f>
        <v/>
      </c>
      <c r="B187" s="3"/>
      <c r="C187" s="28" t="s">
        <v>143</v>
      </c>
      <c r="D187" s="3"/>
      <c r="E187" s="11"/>
      <c r="F187" s="219"/>
      <c r="G187" s="18"/>
    </row>
    <row r="188" spans="1:7" x14ac:dyDescent="0.3">
      <c r="A188" s="167" t="str">
        <f>IF(E188=0,"",$A$5&amp;COUNTIF($A$6:A187,"&gt;&lt;*")+1)</f>
        <v/>
      </c>
      <c r="B188" s="3"/>
      <c r="C188" s="28"/>
      <c r="D188" s="3"/>
      <c r="E188" s="11"/>
      <c r="F188" s="219"/>
      <c r="G188" s="18"/>
    </row>
    <row r="189" spans="1:7" x14ac:dyDescent="0.3">
      <c r="A189" s="167" t="s">
        <v>606</v>
      </c>
      <c r="B189" s="3"/>
      <c r="C189" s="28" t="s">
        <v>144</v>
      </c>
      <c r="D189" s="3" t="s">
        <v>136</v>
      </c>
      <c r="E189" s="11">
        <v>48</v>
      </c>
      <c r="F189" s="219"/>
      <c r="G189" s="18"/>
    </row>
    <row r="190" spans="1:7" x14ac:dyDescent="0.3">
      <c r="A190" s="167" t="str">
        <f>IF(E190=0,"",$A$5&amp;COUNTIF($A$6:A189,"&gt;&lt;*")+1)</f>
        <v/>
      </c>
      <c r="B190" s="3"/>
      <c r="C190" s="28"/>
      <c r="D190" s="3"/>
      <c r="E190" s="11"/>
      <c r="F190" s="219"/>
      <c r="G190" s="18"/>
    </row>
    <row r="191" spans="1:7" x14ac:dyDescent="0.3">
      <c r="A191" s="167"/>
      <c r="B191" s="3"/>
      <c r="C191" s="28" t="s">
        <v>145</v>
      </c>
      <c r="D191" s="3" t="s">
        <v>136</v>
      </c>
      <c r="E191" s="11">
        <v>48</v>
      </c>
      <c r="F191" s="219"/>
      <c r="G191" s="18"/>
    </row>
    <row r="192" spans="1:7" x14ac:dyDescent="0.3">
      <c r="A192" s="167" t="str">
        <f>IF(E192=0,"",$A$5&amp;COUNTIF($A$6:A191,"&gt;&lt;*")+1)</f>
        <v/>
      </c>
      <c r="B192" s="3"/>
      <c r="C192" s="28"/>
      <c r="D192" s="3"/>
      <c r="E192" s="11"/>
      <c r="F192" s="219"/>
      <c r="G192" s="18"/>
    </row>
    <row r="193" spans="1:7" x14ac:dyDescent="0.3">
      <c r="A193" s="167" t="s">
        <v>607</v>
      </c>
      <c r="B193" s="3"/>
      <c r="C193" s="28" t="s">
        <v>146</v>
      </c>
      <c r="D193" s="3"/>
      <c r="E193" s="11"/>
      <c r="F193" s="219"/>
      <c r="G193" s="18"/>
    </row>
    <row r="194" spans="1:7" x14ac:dyDescent="0.3">
      <c r="A194" s="167" t="str">
        <f>IF(E194=0,"",$A$5&amp;COUNTIF($A$6:A193,"&gt;&lt;*")+1)</f>
        <v/>
      </c>
      <c r="B194" s="3"/>
      <c r="C194" s="28"/>
      <c r="D194" s="3"/>
      <c r="E194" s="11"/>
      <c r="F194" s="219"/>
      <c r="G194" s="18"/>
    </row>
    <row r="195" spans="1:7" x14ac:dyDescent="0.3">
      <c r="A195" s="167"/>
      <c r="B195" s="3"/>
      <c r="C195" s="28" t="s">
        <v>147</v>
      </c>
      <c r="D195" s="3" t="s">
        <v>136</v>
      </c>
      <c r="E195" s="11">
        <v>100</v>
      </c>
      <c r="F195" s="219"/>
      <c r="G195" s="18"/>
    </row>
    <row r="196" spans="1:7" x14ac:dyDescent="0.3">
      <c r="A196" s="167" t="str">
        <f>IF(E196=0,"",$A$5&amp;COUNTIF($A$6:A195,"&gt;&lt;*")+1)</f>
        <v/>
      </c>
      <c r="B196" s="3"/>
      <c r="C196" s="28"/>
      <c r="D196" s="3"/>
      <c r="E196" s="11"/>
      <c r="F196" s="219"/>
      <c r="G196" s="18"/>
    </row>
    <row r="197" spans="1:7" x14ac:dyDescent="0.3">
      <c r="A197" s="167"/>
      <c r="C197" s="28" t="s">
        <v>148</v>
      </c>
      <c r="D197" s="3" t="s">
        <v>136</v>
      </c>
      <c r="E197" s="11">
        <v>100</v>
      </c>
      <c r="F197" s="219"/>
      <c r="G197" s="18"/>
    </row>
    <row r="198" spans="1:7" x14ac:dyDescent="0.3">
      <c r="A198" s="167"/>
      <c r="C198" s="28"/>
      <c r="D198" s="53"/>
      <c r="E198" s="170"/>
      <c r="F198" s="219"/>
      <c r="G198" s="18"/>
    </row>
    <row r="199" spans="1:7" x14ac:dyDescent="0.3">
      <c r="A199" s="167"/>
      <c r="C199" s="28"/>
      <c r="D199" s="53"/>
      <c r="E199" s="170"/>
      <c r="F199" s="219"/>
      <c r="G199" s="18"/>
    </row>
    <row r="200" spans="1:7" x14ac:dyDescent="0.3">
      <c r="A200" s="167"/>
      <c r="C200" s="28"/>
      <c r="D200" s="53"/>
      <c r="E200" s="170"/>
      <c r="F200" s="219"/>
      <c r="G200" s="18"/>
    </row>
    <row r="201" spans="1:7" x14ac:dyDescent="0.3">
      <c r="A201" s="167"/>
      <c r="C201" s="28"/>
      <c r="D201" s="53"/>
      <c r="E201" s="170"/>
      <c r="F201" s="219"/>
      <c r="G201" s="18"/>
    </row>
    <row r="202" spans="1:7" x14ac:dyDescent="0.3">
      <c r="A202" s="167"/>
      <c r="C202" s="28"/>
      <c r="D202" s="53"/>
      <c r="E202" s="170"/>
      <c r="F202" s="219"/>
      <c r="G202" s="18"/>
    </row>
    <row r="203" spans="1:7" x14ac:dyDescent="0.3">
      <c r="A203" s="167"/>
      <c r="C203" s="28"/>
      <c r="D203" s="53"/>
      <c r="E203" s="170"/>
      <c r="F203" s="219"/>
      <c r="G203" s="18"/>
    </row>
    <row r="204" spans="1:7" x14ac:dyDescent="0.3">
      <c r="A204" s="167"/>
      <c r="C204" s="28"/>
      <c r="D204" s="53"/>
      <c r="E204" s="170"/>
      <c r="F204" s="219"/>
      <c r="G204" s="18"/>
    </row>
    <row r="205" spans="1:7" x14ac:dyDescent="0.3">
      <c r="A205" s="167"/>
      <c r="C205" s="28"/>
      <c r="D205" s="53"/>
      <c r="E205" s="170"/>
      <c r="F205" s="219"/>
      <c r="G205" s="18"/>
    </row>
    <row r="206" spans="1:7" ht="15.6" thickBot="1" x14ac:dyDescent="0.35">
      <c r="A206" s="168"/>
      <c r="B206" s="284"/>
      <c r="C206" s="49"/>
      <c r="D206" s="53"/>
      <c r="E206" s="170"/>
      <c r="F206" s="219"/>
      <c r="G206" s="18"/>
    </row>
    <row r="207" spans="1:7" ht="35.1" customHeight="1" thickBot="1" x14ac:dyDescent="0.35">
      <c r="A207" s="45" t="str">
        <f>IF(E207=0,"",$A$5&amp;COUNTIF($A$6:A191,"&gt;&lt;*")+1)</f>
        <v/>
      </c>
      <c r="B207" s="303" t="s">
        <v>149</v>
      </c>
      <c r="C207" s="303"/>
      <c r="D207" s="303"/>
      <c r="E207" s="303"/>
      <c r="F207" s="303"/>
      <c r="G207" s="232"/>
    </row>
    <row r="208" spans="1:7" ht="36.6" customHeight="1" thickBot="1" x14ac:dyDescent="0.35">
      <c r="A208" s="54" t="s">
        <v>0</v>
      </c>
      <c r="B208" s="55" t="s">
        <v>1</v>
      </c>
      <c r="C208" s="55" t="s">
        <v>2</v>
      </c>
      <c r="D208" s="55" t="s">
        <v>3</v>
      </c>
      <c r="E208" s="56" t="s">
        <v>4</v>
      </c>
      <c r="F208" s="57" t="s">
        <v>5</v>
      </c>
      <c r="G208" s="58" t="s">
        <v>6</v>
      </c>
    </row>
    <row r="209" spans="1:8" x14ac:dyDescent="0.3">
      <c r="A209" s="171"/>
      <c r="B209" s="143"/>
      <c r="C209" s="22"/>
      <c r="D209" s="27"/>
      <c r="E209" s="106"/>
      <c r="F209" s="22"/>
      <c r="G209" s="172"/>
    </row>
    <row r="210" spans="1:8" ht="15.6" x14ac:dyDescent="0.3">
      <c r="A210" s="59">
        <v>2</v>
      </c>
      <c r="B210" s="60" t="s">
        <v>150</v>
      </c>
      <c r="C210" s="40" t="s">
        <v>151</v>
      </c>
      <c r="D210" s="53"/>
      <c r="E210" s="61"/>
      <c r="F210" s="62"/>
      <c r="G210" s="172"/>
    </row>
    <row r="211" spans="1:8" ht="15.6" x14ac:dyDescent="0.3">
      <c r="A211" s="63"/>
      <c r="B211" s="64"/>
      <c r="C211" s="65"/>
      <c r="D211" s="64"/>
      <c r="E211" s="61"/>
      <c r="F211" s="66"/>
      <c r="G211" s="19"/>
    </row>
    <row r="212" spans="1:8" x14ac:dyDescent="0.3">
      <c r="A212" s="68" t="s">
        <v>152</v>
      </c>
      <c r="B212" s="53" t="s">
        <v>153</v>
      </c>
      <c r="C212" s="69" t="s">
        <v>154</v>
      </c>
      <c r="D212" s="53" t="s">
        <v>155</v>
      </c>
      <c r="E212" s="46">
        <v>1800</v>
      </c>
      <c r="F212" s="70"/>
      <c r="G212" s="29"/>
    </row>
    <row r="213" spans="1:8" x14ac:dyDescent="0.3">
      <c r="A213" s="68"/>
      <c r="B213" s="53"/>
      <c r="C213" s="69"/>
      <c r="D213" s="53"/>
      <c r="E213" s="46"/>
      <c r="F213" s="70"/>
      <c r="G213" s="29"/>
    </row>
    <row r="214" spans="1:8" x14ac:dyDescent="0.3">
      <c r="A214" s="68" t="s">
        <v>156</v>
      </c>
      <c r="B214" s="53" t="s">
        <v>157</v>
      </c>
      <c r="C214" s="69" t="s">
        <v>158</v>
      </c>
      <c r="D214" s="53" t="s">
        <v>159</v>
      </c>
      <c r="E214" s="46">
        <v>50</v>
      </c>
      <c r="F214" s="70"/>
      <c r="G214" s="29"/>
      <c r="H214" s="71"/>
    </row>
    <row r="215" spans="1:8" ht="15.6" x14ac:dyDescent="0.3">
      <c r="A215" s="68"/>
      <c r="B215" s="53"/>
      <c r="C215" s="69"/>
      <c r="D215" s="64"/>
      <c r="E215" s="46"/>
      <c r="F215" s="67"/>
      <c r="G215" s="19"/>
    </row>
    <row r="216" spans="1:8" ht="30" x14ac:dyDescent="0.3">
      <c r="A216" s="68" t="s">
        <v>160</v>
      </c>
      <c r="B216" s="53" t="s">
        <v>161</v>
      </c>
      <c r="C216" s="69" t="s">
        <v>162</v>
      </c>
      <c r="D216" s="53" t="s">
        <v>126</v>
      </c>
      <c r="E216" s="46">
        <v>1200</v>
      </c>
      <c r="F216" s="70"/>
      <c r="G216" s="29"/>
    </row>
    <row r="217" spans="1:8" ht="15.6" x14ac:dyDescent="0.3">
      <c r="A217" s="68"/>
      <c r="B217" s="53"/>
      <c r="C217" s="69"/>
      <c r="D217" s="64"/>
      <c r="E217" s="61"/>
      <c r="F217" s="70"/>
      <c r="G217" s="29"/>
    </row>
    <row r="218" spans="1:8" ht="15.6" x14ac:dyDescent="0.3">
      <c r="A218" s="68" t="s">
        <v>163</v>
      </c>
      <c r="B218" s="53" t="s">
        <v>164</v>
      </c>
      <c r="C218" s="69" t="s">
        <v>165</v>
      </c>
      <c r="D218" s="64"/>
      <c r="E218" s="61"/>
      <c r="F218" s="70"/>
      <c r="G218" s="29"/>
    </row>
    <row r="219" spans="1:8" ht="15.6" x14ac:dyDescent="0.3">
      <c r="A219" s="68"/>
      <c r="B219" s="53"/>
      <c r="C219" s="69"/>
      <c r="D219" s="64"/>
      <c r="E219" s="61"/>
      <c r="F219" s="67"/>
      <c r="G219" s="19"/>
    </row>
    <row r="220" spans="1:8" x14ac:dyDescent="0.3">
      <c r="A220" s="68"/>
      <c r="B220" s="53"/>
      <c r="C220" s="69" t="s">
        <v>166</v>
      </c>
      <c r="D220" s="53"/>
      <c r="E220" s="61"/>
      <c r="F220" s="70"/>
      <c r="G220" s="29"/>
    </row>
    <row r="221" spans="1:8" ht="15.6" x14ac:dyDescent="0.3">
      <c r="A221" s="68"/>
      <c r="B221" s="53"/>
      <c r="C221" s="69"/>
      <c r="D221" s="64"/>
      <c r="E221" s="61"/>
      <c r="F221" s="70"/>
      <c r="G221" s="29"/>
    </row>
    <row r="222" spans="1:8" ht="17.399999999999999" x14ac:dyDescent="0.3">
      <c r="A222" s="68"/>
      <c r="B222" s="53"/>
      <c r="C222" s="69" t="s">
        <v>167</v>
      </c>
      <c r="D222" s="53" t="s">
        <v>168</v>
      </c>
      <c r="E222" s="46">
        <v>200</v>
      </c>
      <c r="F222" s="70"/>
      <c r="G222" s="29"/>
    </row>
    <row r="223" spans="1:8" ht="15.6" x14ac:dyDescent="0.3">
      <c r="A223" s="68"/>
      <c r="B223" s="53"/>
      <c r="C223" s="69"/>
      <c r="D223" s="64"/>
      <c r="E223" s="46"/>
      <c r="F223" s="67"/>
      <c r="G223" s="19"/>
    </row>
    <row r="224" spans="1:8" ht="17.399999999999999" x14ac:dyDescent="0.3">
      <c r="A224" s="68"/>
      <c r="B224" s="53"/>
      <c r="C224" s="69" t="s">
        <v>169</v>
      </c>
      <c r="D224" s="53" t="s">
        <v>168</v>
      </c>
      <c r="E224" s="46">
        <v>200</v>
      </c>
      <c r="F224" s="70"/>
      <c r="G224" s="29"/>
    </row>
    <row r="225" spans="1:7" x14ac:dyDescent="0.3">
      <c r="A225" s="68"/>
      <c r="B225" s="53"/>
      <c r="C225" s="69"/>
      <c r="D225" s="53"/>
      <c r="E225" s="46"/>
      <c r="F225" s="70"/>
      <c r="G225" s="29"/>
    </row>
    <row r="226" spans="1:7" ht="17.399999999999999" x14ac:dyDescent="0.3">
      <c r="A226" s="68"/>
      <c r="B226" s="53"/>
      <c r="C226" s="69" t="s">
        <v>170</v>
      </c>
      <c r="D226" s="53" t="s">
        <v>168</v>
      </c>
      <c r="E226" s="46">
        <v>2400</v>
      </c>
      <c r="F226" s="70"/>
      <c r="G226" s="29"/>
    </row>
    <row r="227" spans="1:7" x14ac:dyDescent="0.3">
      <c r="A227" s="68"/>
      <c r="B227" s="53"/>
      <c r="C227" s="69"/>
      <c r="D227" s="53"/>
      <c r="E227" s="46"/>
      <c r="F227" s="67"/>
      <c r="G227" s="19"/>
    </row>
    <row r="228" spans="1:7" ht="17.399999999999999" x14ac:dyDescent="0.3">
      <c r="A228" s="68"/>
      <c r="B228" s="53"/>
      <c r="C228" s="69" t="s">
        <v>171</v>
      </c>
      <c r="D228" s="53" t="s">
        <v>168</v>
      </c>
      <c r="E228" s="46">
        <v>120</v>
      </c>
      <c r="F228" s="70"/>
      <c r="G228" s="29"/>
    </row>
    <row r="229" spans="1:7" x14ac:dyDescent="0.3">
      <c r="A229" s="68"/>
      <c r="B229" s="53"/>
      <c r="C229" s="69"/>
      <c r="D229" s="53"/>
      <c r="E229" s="46"/>
      <c r="F229" s="70"/>
      <c r="G229" s="29"/>
    </row>
    <row r="230" spans="1:7" ht="17.399999999999999" x14ac:dyDescent="0.3">
      <c r="A230" s="68"/>
      <c r="B230" s="53"/>
      <c r="C230" s="69" t="s">
        <v>172</v>
      </c>
      <c r="D230" s="53" t="s">
        <v>168</v>
      </c>
      <c r="E230" s="46">
        <v>2400</v>
      </c>
      <c r="F230" s="70"/>
      <c r="G230" s="29"/>
    </row>
    <row r="231" spans="1:7" x14ac:dyDescent="0.3">
      <c r="A231" s="68"/>
      <c r="B231" s="53"/>
      <c r="C231" s="69"/>
      <c r="D231" s="53"/>
      <c r="E231" s="46"/>
      <c r="F231" s="67"/>
      <c r="G231" s="19"/>
    </row>
    <row r="232" spans="1:7" ht="17.399999999999999" x14ac:dyDescent="0.3">
      <c r="A232" s="68"/>
      <c r="B232" s="53"/>
      <c r="C232" s="69" t="s">
        <v>173</v>
      </c>
      <c r="D232" s="53" t="s">
        <v>168</v>
      </c>
      <c r="E232" s="46">
        <v>1200</v>
      </c>
      <c r="F232" s="70"/>
      <c r="G232" s="29"/>
    </row>
    <row r="233" spans="1:7" x14ac:dyDescent="0.3">
      <c r="A233" s="68"/>
      <c r="B233" s="53"/>
      <c r="C233" s="69"/>
      <c r="D233" s="53"/>
      <c r="E233" s="46"/>
      <c r="F233" s="70"/>
      <c r="G233" s="29"/>
    </row>
    <row r="234" spans="1:7" x14ac:dyDescent="0.3">
      <c r="A234" s="68"/>
      <c r="B234" s="53"/>
      <c r="C234" s="69" t="s">
        <v>174</v>
      </c>
      <c r="D234" s="53" t="s">
        <v>175</v>
      </c>
      <c r="E234" s="46">
        <v>45</v>
      </c>
      <c r="F234" s="70"/>
      <c r="G234" s="29"/>
    </row>
    <row r="235" spans="1:7" x14ac:dyDescent="0.3">
      <c r="A235" s="68"/>
      <c r="B235" s="53"/>
      <c r="C235" s="69"/>
      <c r="D235" s="53"/>
      <c r="E235" s="46"/>
      <c r="F235" s="67"/>
      <c r="G235" s="19"/>
    </row>
    <row r="236" spans="1:7" x14ac:dyDescent="0.3">
      <c r="A236" s="68"/>
      <c r="B236" s="53"/>
      <c r="C236" s="69" t="s">
        <v>176</v>
      </c>
      <c r="D236" s="53" t="s">
        <v>175</v>
      </c>
      <c r="E236" s="46">
        <v>45</v>
      </c>
      <c r="F236" s="70"/>
      <c r="G236" s="29"/>
    </row>
    <row r="237" spans="1:7" x14ac:dyDescent="0.3">
      <c r="A237" s="68"/>
      <c r="B237" s="53"/>
      <c r="C237" s="69"/>
      <c r="D237" s="53"/>
      <c r="E237" s="46"/>
      <c r="F237" s="70"/>
      <c r="G237" s="29"/>
    </row>
    <row r="238" spans="1:7" x14ac:dyDescent="0.3">
      <c r="A238" s="68"/>
      <c r="B238" s="53"/>
      <c r="C238" s="69" t="s">
        <v>177</v>
      </c>
      <c r="D238" s="53" t="s">
        <v>155</v>
      </c>
      <c r="E238" s="46">
        <v>2000</v>
      </c>
      <c r="F238" s="70"/>
      <c r="G238" s="29"/>
    </row>
    <row r="239" spans="1:7" x14ac:dyDescent="0.3">
      <c r="A239" s="68"/>
      <c r="B239" s="53"/>
      <c r="C239" s="69"/>
      <c r="D239" s="53"/>
      <c r="E239" s="46"/>
      <c r="F239" s="67"/>
      <c r="G239" s="19"/>
    </row>
    <row r="240" spans="1:7" x14ac:dyDescent="0.3">
      <c r="A240" s="68"/>
      <c r="B240" s="53"/>
      <c r="C240" s="69" t="s">
        <v>178</v>
      </c>
      <c r="D240" s="53" t="s">
        <v>175</v>
      </c>
      <c r="E240" s="46">
        <v>60</v>
      </c>
      <c r="F240" s="70"/>
      <c r="G240" s="29"/>
    </row>
    <row r="241" spans="1:7" ht="16.2" customHeight="1" x14ac:dyDescent="0.3">
      <c r="A241" s="68"/>
      <c r="B241" s="53"/>
      <c r="C241" s="69"/>
      <c r="D241" s="53"/>
      <c r="E241" s="46"/>
      <c r="F241" s="70"/>
      <c r="G241" s="29"/>
    </row>
    <row r="242" spans="1:7" x14ac:dyDescent="0.3">
      <c r="A242" s="68"/>
      <c r="B242" s="53"/>
      <c r="C242" s="69" t="s">
        <v>179</v>
      </c>
      <c r="D242" s="53" t="s">
        <v>155</v>
      </c>
      <c r="E242" s="46">
        <v>400</v>
      </c>
      <c r="F242" s="70"/>
      <c r="G242" s="29"/>
    </row>
    <row r="243" spans="1:7" x14ac:dyDescent="0.3">
      <c r="A243" s="68"/>
      <c r="B243" s="53"/>
      <c r="C243" s="69"/>
      <c r="D243" s="53"/>
      <c r="E243" s="46"/>
      <c r="F243" s="67"/>
      <c r="G243" s="19"/>
    </row>
    <row r="244" spans="1:7" x14ac:dyDescent="0.3">
      <c r="A244" s="68"/>
      <c r="B244" s="53"/>
      <c r="C244" s="69" t="s">
        <v>180</v>
      </c>
      <c r="D244" s="53" t="s">
        <v>155</v>
      </c>
      <c r="E244" s="46">
        <v>400</v>
      </c>
      <c r="F244" s="70"/>
      <c r="G244" s="29"/>
    </row>
    <row r="245" spans="1:7" x14ac:dyDescent="0.3">
      <c r="A245" s="68"/>
      <c r="B245" s="53"/>
      <c r="C245" s="69"/>
      <c r="D245" s="53"/>
      <c r="E245" s="46"/>
      <c r="F245" s="70"/>
      <c r="G245" s="29"/>
    </row>
    <row r="246" spans="1:7" x14ac:dyDescent="0.3">
      <c r="A246" s="68"/>
      <c r="B246" s="53"/>
      <c r="C246" s="69" t="s">
        <v>181</v>
      </c>
      <c r="D246" s="53" t="s">
        <v>155</v>
      </c>
      <c r="E246" s="46">
        <v>4000</v>
      </c>
      <c r="F246" s="70"/>
      <c r="G246" s="29"/>
    </row>
    <row r="247" spans="1:7" ht="12.75" customHeight="1" x14ac:dyDescent="0.3">
      <c r="A247" s="68"/>
      <c r="B247" s="53"/>
      <c r="C247" s="69"/>
      <c r="D247" s="53"/>
      <c r="E247" s="46"/>
      <c r="F247" s="67"/>
      <c r="G247" s="19"/>
    </row>
    <row r="248" spans="1:7" x14ac:dyDescent="0.3">
      <c r="A248" s="68"/>
      <c r="B248" s="53"/>
      <c r="C248" s="69" t="s">
        <v>182</v>
      </c>
      <c r="D248" s="53" t="s">
        <v>155</v>
      </c>
      <c r="E248" s="46">
        <v>2500</v>
      </c>
      <c r="F248" s="70"/>
      <c r="G248" s="29"/>
    </row>
    <row r="249" spans="1:7" x14ac:dyDescent="0.3">
      <c r="A249" s="68"/>
      <c r="B249" s="53"/>
      <c r="C249" s="69"/>
      <c r="D249" s="53"/>
      <c r="E249" s="46"/>
      <c r="F249" s="70"/>
      <c r="G249" s="29"/>
    </row>
    <row r="250" spans="1:7" x14ac:dyDescent="0.3">
      <c r="A250" s="68"/>
      <c r="B250" s="53"/>
      <c r="C250" s="69" t="s">
        <v>183</v>
      </c>
      <c r="D250" s="53" t="s">
        <v>155</v>
      </c>
      <c r="E250" s="46">
        <v>2000</v>
      </c>
      <c r="F250" s="70"/>
      <c r="G250" s="29"/>
    </row>
    <row r="251" spans="1:7" x14ac:dyDescent="0.3">
      <c r="A251" s="68"/>
      <c r="B251" s="53"/>
      <c r="C251" s="69"/>
      <c r="D251" s="53"/>
      <c r="E251" s="46"/>
      <c r="F251" s="70"/>
      <c r="G251" s="29"/>
    </row>
    <row r="252" spans="1:7" ht="17.399999999999999" x14ac:dyDescent="0.3">
      <c r="A252" s="68"/>
      <c r="B252" s="53"/>
      <c r="C252" s="69" t="s">
        <v>184</v>
      </c>
      <c r="D252" s="53" t="s">
        <v>168</v>
      </c>
      <c r="E252" s="72">
        <v>1000</v>
      </c>
      <c r="F252" s="70"/>
      <c r="G252" s="29"/>
    </row>
    <row r="253" spans="1:7" x14ac:dyDescent="0.3">
      <c r="A253" s="68"/>
      <c r="B253" s="53"/>
      <c r="C253" s="69"/>
      <c r="D253" s="53"/>
      <c r="E253" s="61"/>
      <c r="F253" s="66"/>
      <c r="G253" s="29"/>
    </row>
    <row r="254" spans="1:7" x14ac:dyDescent="0.3">
      <c r="A254" s="68" t="s">
        <v>185</v>
      </c>
      <c r="B254" s="53" t="s">
        <v>186</v>
      </c>
      <c r="C254" s="69" t="s">
        <v>187</v>
      </c>
      <c r="D254" s="53"/>
      <c r="E254" s="61"/>
      <c r="F254" s="72"/>
      <c r="G254" s="29"/>
    </row>
    <row r="255" spans="1:7" ht="15.6" x14ac:dyDescent="0.3">
      <c r="A255" s="68"/>
      <c r="B255" s="64"/>
      <c r="C255" s="65"/>
      <c r="D255" s="64"/>
      <c r="E255" s="61"/>
      <c r="F255" s="72"/>
      <c r="G255" s="29"/>
    </row>
    <row r="256" spans="1:7" ht="30" x14ac:dyDescent="0.3">
      <c r="A256" s="68"/>
      <c r="B256" s="53"/>
      <c r="C256" s="69" t="s">
        <v>188</v>
      </c>
      <c r="D256" s="64"/>
      <c r="E256" s="61"/>
      <c r="F256" s="72"/>
      <c r="G256" s="29"/>
    </row>
    <row r="257" spans="1:7" ht="15.6" x14ac:dyDescent="0.3">
      <c r="A257" s="68"/>
      <c r="B257" s="64"/>
      <c r="C257" s="69"/>
      <c r="D257" s="53"/>
      <c r="E257" s="61"/>
      <c r="F257" s="66"/>
      <c r="G257" s="19"/>
    </row>
    <row r="258" spans="1:7" ht="17.399999999999999" x14ac:dyDescent="0.3">
      <c r="A258" s="68"/>
      <c r="B258" s="64"/>
      <c r="C258" s="69" t="s">
        <v>189</v>
      </c>
      <c r="D258" s="53" t="s">
        <v>168</v>
      </c>
      <c r="E258" s="46">
        <v>2400</v>
      </c>
      <c r="F258" s="70"/>
      <c r="G258" s="29"/>
    </row>
    <row r="259" spans="1:7" ht="15.6" x14ac:dyDescent="0.3">
      <c r="A259" s="68"/>
      <c r="B259" s="64"/>
      <c r="C259" s="69"/>
      <c r="D259" s="53"/>
      <c r="E259" s="46"/>
      <c r="F259" s="70"/>
      <c r="G259" s="29"/>
    </row>
    <row r="260" spans="1:7" ht="17.399999999999999" x14ac:dyDescent="0.3">
      <c r="A260" s="68"/>
      <c r="B260" s="64"/>
      <c r="C260" s="69" t="s">
        <v>190</v>
      </c>
      <c r="D260" s="53" t="s">
        <v>168</v>
      </c>
      <c r="E260" s="46">
        <v>120</v>
      </c>
      <c r="F260" s="70"/>
      <c r="G260" s="29"/>
    </row>
    <row r="261" spans="1:7" ht="15.6" x14ac:dyDescent="0.3">
      <c r="A261" s="68"/>
      <c r="B261" s="64"/>
      <c r="C261" s="69"/>
      <c r="D261" s="53"/>
      <c r="E261" s="46"/>
      <c r="F261" s="67"/>
      <c r="G261" s="19"/>
    </row>
    <row r="262" spans="1:7" ht="17.399999999999999" x14ac:dyDescent="0.3">
      <c r="A262" s="68"/>
      <c r="B262" s="64"/>
      <c r="C262" s="69" t="s">
        <v>191</v>
      </c>
      <c r="D262" s="53" t="s">
        <v>168</v>
      </c>
      <c r="E262" s="46">
        <v>2400</v>
      </c>
      <c r="F262" s="70"/>
      <c r="G262" s="29"/>
    </row>
    <row r="263" spans="1:7" ht="15.6" x14ac:dyDescent="0.3">
      <c r="A263" s="68"/>
      <c r="B263" s="64"/>
      <c r="C263" s="69"/>
      <c r="D263" s="53"/>
      <c r="E263" s="46"/>
      <c r="F263" s="70"/>
      <c r="G263" s="29"/>
    </row>
    <row r="264" spans="1:7" ht="17.399999999999999" x14ac:dyDescent="0.3">
      <c r="A264" s="68"/>
      <c r="B264" s="64"/>
      <c r="C264" s="69" t="s">
        <v>192</v>
      </c>
      <c r="D264" s="53" t="s">
        <v>168</v>
      </c>
      <c r="E264" s="46">
        <v>1200</v>
      </c>
      <c r="F264" s="70"/>
      <c r="G264" s="29"/>
    </row>
    <row r="265" spans="1:7" ht="15.6" x14ac:dyDescent="0.3">
      <c r="A265" s="68"/>
      <c r="B265" s="64"/>
      <c r="C265" s="69"/>
      <c r="D265" s="53"/>
      <c r="E265" s="46"/>
      <c r="F265" s="67"/>
      <c r="G265" s="19"/>
    </row>
    <row r="266" spans="1:7" ht="15.6" x14ac:dyDescent="0.3">
      <c r="A266" s="68"/>
      <c r="B266" s="64"/>
      <c r="C266" s="69" t="s">
        <v>193</v>
      </c>
      <c r="D266" s="53" t="s">
        <v>155</v>
      </c>
      <c r="E266" s="46">
        <v>2000</v>
      </c>
      <c r="F266" s="70"/>
      <c r="G266" s="29"/>
    </row>
    <row r="267" spans="1:7" ht="15.6" x14ac:dyDescent="0.3">
      <c r="A267" s="68"/>
      <c r="B267" s="64"/>
      <c r="C267" s="69"/>
      <c r="D267" s="53"/>
      <c r="E267" s="46"/>
      <c r="F267" s="70"/>
      <c r="G267" s="29"/>
    </row>
    <row r="268" spans="1:7" ht="16.2" thickBot="1" x14ac:dyDescent="0.35">
      <c r="A268" s="68"/>
      <c r="B268" s="64"/>
      <c r="C268" s="69" t="s">
        <v>194</v>
      </c>
      <c r="D268" s="53" t="s">
        <v>175</v>
      </c>
      <c r="E268" s="46">
        <v>60</v>
      </c>
      <c r="F268" s="70"/>
      <c r="G268" s="29"/>
    </row>
    <row r="269" spans="1:7" ht="30" customHeight="1" thickBot="1" x14ac:dyDescent="0.35">
      <c r="A269" s="316" t="s">
        <v>65</v>
      </c>
      <c r="B269" s="303"/>
      <c r="C269" s="303"/>
      <c r="D269" s="303"/>
      <c r="E269" s="303"/>
      <c r="F269" s="303"/>
      <c r="G269" s="232"/>
    </row>
    <row r="270" spans="1:7" ht="30" customHeight="1" thickBot="1" x14ac:dyDescent="0.35">
      <c r="A270" s="316" t="s">
        <v>66</v>
      </c>
      <c r="B270" s="303"/>
      <c r="C270" s="303"/>
      <c r="D270" s="303"/>
      <c r="E270" s="303"/>
      <c r="F270" s="303"/>
      <c r="G270" s="232"/>
    </row>
    <row r="271" spans="1:7" ht="15.6" x14ac:dyDescent="0.3">
      <c r="A271" s="68" t="s">
        <v>195</v>
      </c>
      <c r="B271" s="53" t="s">
        <v>186</v>
      </c>
      <c r="C271" s="69" t="s">
        <v>196</v>
      </c>
      <c r="D271" s="42"/>
      <c r="E271" s="46"/>
      <c r="F271" s="42"/>
      <c r="G271" s="29"/>
    </row>
    <row r="272" spans="1:7" ht="15.6" x14ac:dyDescent="0.3">
      <c r="A272" s="68"/>
      <c r="B272" s="53"/>
      <c r="C272" s="69"/>
      <c r="D272" s="42"/>
      <c r="E272" s="46"/>
      <c r="F272" s="42"/>
      <c r="G272" s="29"/>
    </row>
    <row r="273" spans="1:7" ht="17.399999999999999" x14ac:dyDescent="0.3">
      <c r="A273" s="68"/>
      <c r="B273" s="64"/>
      <c r="C273" s="69" t="s">
        <v>167</v>
      </c>
      <c r="D273" s="3" t="s">
        <v>168</v>
      </c>
      <c r="E273" s="46">
        <f>+E222</f>
        <v>200</v>
      </c>
      <c r="F273" s="74"/>
      <c r="G273" s="29"/>
    </row>
    <row r="274" spans="1:7" ht="15.6" x14ac:dyDescent="0.3">
      <c r="A274" s="68"/>
      <c r="B274" s="64"/>
      <c r="C274" s="69"/>
      <c r="D274" s="42"/>
      <c r="E274" s="46"/>
      <c r="F274" s="74"/>
      <c r="G274" s="29"/>
    </row>
    <row r="275" spans="1:7" ht="17.399999999999999" x14ac:dyDescent="0.3">
      <c r="A275" s="68"/>
      <c r="B275" s="64"/>
      <c r="C275" s="69" t="s">
        <v>169</v>
      </c>
      <c r="D275" s="3" t="s">
        <v>168</v>
      </c>
      <c r="E275" s="46">
        <f>+E224</f>
        <v>200</v>
      </c>
      <c r="F275" s="74"/>
      <c r="G275" s="29"/>
    </row>
    <row r="276" spans="1:7" ht="15.6" x14ac:dyDescent="0.3">
      <c r="A276" s="68"/>
      <c r="B276" s="53"/>
      <c r="C276" s="69"/>
      <c r="D276" s="42"/>
      <c r="E276" s="46"/>
      <c r="F276" s="74"/>
      <c r="G276" s="29"/>
    </row>
    <row r="277" spans="1:7" ht="17.399999999999999" x14ac:dyDescent="0.3">
      <c r="A277" s="173"/>
      <c r="B277" s="64"/>
      <c r="C277" s="69" t="s">
        <v>170</v>
      </c>
      <c r="D277" s="3" t="s">
        <v>168</v>
      </c>
      <c r="E277" s="46">
        <f>+E258*0.3</f>
        <v>720</v>
      </c>
      <c r="F277" s="74"/>
      <c r="G277" s="29"/>
    </row>
    <row r="278" spans="1:7" ht="15.6" x14ac:dyDescent="0.3">
      <c r="A278" s="173"/>
      <c r="B278" s="64"/>
      <c r="C278" s="69"/>
      <c r="D278" s="3"/>
      <c r="E278" s="61"/>
      <c r="F278" s="74"/>
      <c r="G278" s="29"/>
    </row>
    <row r="279" spans="1:7" ht="17.399999999999999" x14ac:dyDescent="0.3">
      <c r="A279" s="173"/>
      <c r="B279" s="64"/>
      <c r="C279" s="69" t="s">
        <v>171</v>
      </c>
      <c r="D279" s="3" t="s">
        <v>168</v>
      </c>
      <c r="E279" s="46">
        <f>+E260*0.3</f>
        <v>36</v>
      </c>
      <c r="F279" s="74"/>
      <c r="G279" s="29"/>
    </row>
    <row r="280" spans="1:7" ht="15.6" x14ac:dyDescent="0.3">
      <c r="A280" s="68"/>
      <c r="B280" s="64"/>
      <c r="C280" s="69"/>
      <c r="D280" s="3"/>
      <c r="E280" s="46"/>
      <c r="F280" s="74"/>
      <c r="G280" s="29"/>
    </row>
    <row r="281" spans="1:7" ht="17.399999999999999" x14ac:dyDescent="0.3">
      <c r="A281" s="173"/>
      <c r="B281" s="64"/>
      <c r="C281" s="69" t="s">
        <v>197</v>
      </c>
      <c r="D281" s="3" t="s">
        <v>168</v>
      </c>
      <c r="E281" s="46">
        <f>+E262*0.3</f>
        <v>720</v>
      </c>
      <c r="F281" s="74"/>
      <c r="G281" s="29"/>
    </row>
    <row r="282" spans="1:7" ht="15.6" x14ac:dyDescent="0.3">
      <c r="A282" s="173"/>
      <c r="B282" s="64"/>
      <c r="C282" s="69"/>
      <c r="D282" s="3"/>
      <c r="E282" s="46"/>
      <c r="F282" s="74"/>
      <c r="G282" s="29"/>
    </row>
    <row r="283" spans="1:7" ht="17.399999999999999" x14ac:dyDescent="0.3">
      <c r="A283" s="173"/>
      <c r="B283" s="64"/>
      <c r="C283" s="69" t="s">
        <v>173</v>
      </c>
      <c r="D283" s="3" t="s">
        <v>168</v>
      </c>
      <c r="E283" s="46">
        <f>+E264*0.3</f>
        <v>360</v>
      </c>
      <c r="F283" s="74"/>
      <c r="G283" s="29"/>
    </row>
    <row r="284" spans="1:7" ht="15.6" x14ac:dyDescent="0.3">
      <c r="A284" s="173"/>
      <c r="B284" s="64"/>
      <c r="C284" s="69"/>
      <c r="D284" s="3"/>
      <c r="E284" s="46"/>
      <c r="F284" s="74"/>
      <c r="G284" s="29"/>
    </row>
    <row r="285" spans="1:7" ht="15.6" x14ac:dyDescent="0.3">
      <c r="A285" s="173"/>
      <c r="B285" s="64"/>
      <c r="C285" s="69" t="s">
        <v>174</v>
      </c>
      <c r="D285" s="3" t="s">
        <v>175</v>
      </c>
      <c r="E285" s="46">
        <f>+E234</f>
        <v>45</v>
      </c>
      <c r="F285" s="74"/>
      <c r="G285" s="29"/>
    </row>
    <row r="286" spans="1:7" ht="15.6" x14ac:dyDescent="0.3">
      <c r="A286" s="173"/>
      <c r="B286" s="64"/>
      <c r="C286" s="69"/>
      <c r="D286" s="3"/>
      <c r="E286" s="46"/>
      <c r="F286" s="74"/>
      <c r="G286" s="29"/>
    </row>
    <row r="287" spans="1:7" ht="15.6" x14ac:dyDescent="0.3">
      <c r="A287" s="173"/>
      <c r="B287" s="64"/>
      <c r="C287" s="69" t="s">
        <v>176</v>
      </c>
      <c r="D287" s="3" t="s">
        <v>175</v>
      </c>
      <c r="E287" s="46">
        <f>+E236</f>
        <v>45</v>
      </c>
      <c r="F287" s="74"/>
      <c r="G287" s="29"/>
    </row>
    <row r="288" spans="1:7" ht="15.6" x14ac:dyDescent="0.3">
      <c r="A288" s="173"/>
      <c r="B288" s="64"/>
      <c r="C288" s="69"/>
      <c r="D288" s="3"/>
      <c r="E288" s="46"/>
      <c r="F288" s="74"/>
      <c r="G288" s="29"/>
    </row>
    <row r="289" spans="1:7" ht="15.6" x14ac:dyDescent="0.3">
      <c r="A289" s="68"/>
      <c r="B289" s="64"/>
      <c r="C289" s="69" t="s">
        <v>177</v>
      </c>
      <c r="D289" s="3" t="s">
        <v>155</v>
      </c>
      <c r="E289" s="46">
        <f>+E266*0.3</f>
        <v>600</v>
      </c>
      <c r="F289" s="74"/>
      <c r="G289" s="29"/>
    </row>
    <row r="290" spans="1:7" ht="15.6" x14ac:dyDescent="0.3">
      <c r="A290" s="173"/>
      <c r="B290" s="64"/>
      <c r="C290" s="69"/>
      <c r="D290" s="42"/>
      <c r="E290" s="61"/>
      <c r="F290" s="74"/>
      <c r="G290" s="29"/>
    </row>
    <row r="291" spans="1:7" ht="15.6" x14ac:dyDescent="0.3">
      <c r="A291" s="68"/>
      <c r="B291" s="64"/>
      <c r="C291" s="69" t="s">
        <v>178</v>
      </c>
      <c r="D291" s="3" t="s">
        <v>175</v>
      </c>
      <c r="E291" s="46">
        <f>+E268*0.3</f>
        <v>18</v>
      </c>
      <c r="F291" s="74"/>
      <c r="G291" s="29"/>
    </row>
    <row r="292" spans="1:7" ht="15.6" x14ac:dyDescent="0.3">
      <c r="A292" s="68"/>
      <c r="B292" s="64"/>
      <c r="C292" s="69"/>
      <c r="D292" s="3"/>
      <c r="E292" s="61"/>
      <c r="F292" s="74"/>
      <c r="G292" s="29"/>
    </row>
    <row r="293" spans="1:7" ht="15.6" x14ac:dyDescent="0.3">
      <c r="A293" s="68"/>
      <c r="B293" s="64"/>
      <c r="C293" s="69" t="s">
        <v>179</v>
      </c>
      <c r="D293" s="3" t="s">
        <v>155</v>
      </c>
      <c r="E293" s="61">
        <f>+E242</f>
        <v>400</v>
      </c>
      <c r="F293" s="74"/>
      <c r="G293" s="29"/>
    </row>
    <row r="294" spans="1:7" ht="15.6" x14ac:dyDescent="0.3">
      <c r="A294" s="68"/>
      <c r="B294" s="64"/>
      <c r="C294" s="69"/>
      <c r="D294" s="3"/>
      <c r="E294" s="61"/>
      <c r="F294" s="74"/>
      <c r="G294" s="29"/>
    </row>
    <row r="295" spans="1:7" ht="15.6" x14ac:dyDescent="0.3">
      <c r="A295" s="68"/>
      <c r="B295" s="64"/>
      <c r="C295" s="69" t="s">
        <v>180</v>
      </c>
      <c r="D295" s="3" t="s">
        <v>155</v>
      </c>
      <c r="E295" s="61">
        <f>+E244</f>
        <v>400</v>
      </c>
      <c r="F295" s="74"/>
      <c r="G295" s="29"/>
    </row>
    <row r="296" spans="1:7" ht="15.6" x14ac:dyDescent="0.3">
      <c r="A296" s="68"/>
      <c r="B296" s="64"/>
      <c r="C296" s="69"/>
      <c r="D296" s="3"/>
      <c r="E296" s="61"/>
      <c r="F296" s="74"/>
      <c r="G296" s="29"/>
    </row>
    <row r="297" spans="1:7" ht="15.6" x14ac:dyDescent="0.3">
      <c r="A297" s="68"/>
      <c r="B297" s="64"/>
      <c r="C297" s="69" t="s">
        <v>198</v>
      </c>
      <c r="D297" s="3" t="s">
        <v>155</v>
      </c>
      <c r="E297" s="61">
        <f>+E246</f>
        <v>4000</v>
      </c>
      <c r="F297" s="74"/>
      <c r="G297" s="29"/>
    </row>
    <row r="298" spans="1:7" ht="15.6" x14ac:dyDescent="0.3">
      <c r="A298" s="68"/>
      <c r="B298" s="64"/>
      <c r="C298" s="69"/>
      <c r="D298" s="3"/>
      <c r="E298" s="61"/>
      <c r="F298" s="74"/>
      <c r="G298" s="29"/>
    </row>
    <row r="299" spans="1:7" ht="15.6" x14ac:dyDescent="0.3">
      <c r="A299" s="68"/>
      <c r="B299" s="64"/>
      <c r="C299" s="69" t="s">
        <v>199</v>
      </c>
      <c r="D299" s="3" t="s">
        <v>155</v>
      </c>
      <c r="E299" s="61">
        <f>+E248</f>
        <v>2500</v>
      </c>
      <c r="F299" s="74"/>
      <c r="G299" s="29"/>
    </row>
    <row r="300" spans="1:7" ht="15.6" x14ac:dyDescent="0.3">
      <c r="A300" s="68"/>
      <c r="B300" s="64"/>
      <c r="C300" s="69"/>
      <c r="D300" s="3"/>
      <c r="E300" s="61"/>
      <c r="F300" s="74"/>
      <c r="G300" s="29"/>
    </row>
    <row r="301" spans="1:7" ht="15.6" x14ac:dyDescent="0.3">
      <c r="A301" s="68"/>
      <c r="B301" s="64"/>
      <c r="C301" s="69" t="s">
        <v>200</v>
      </c>
      <c r="D301" s="3" t="s">
        <v>155</v>
      </c>
      <c r="E301" s="61">
        <f>+E250</f>
        <v>2000</v>
      </c>
      <c r="F301" s="74"/>
      <c r="G301" s="29"/>
    </row>
    <row r="302" spans="1:7" ht="15.6" x14ac:dyDescent="0.3">
      <c r="A302" s="171"/>
      <c r="B302" s="143"/>
      <c r="C302" s="23"/>
      <c r="D302" s="42"/>
      <c r="E302" s="75"/>
      <c r="F302" s="42"/>
      <c r="G302" s="29"/>
    </row>
    <row r="303" spans="1:7" ht="18" thickBot="1" x14ac:dyDescent="0.35">
      <c r="A303" s="171"/>
      <c r="B303" s="27"/>
      <c r="C303" s="69" t="s">
        <v>184</v>
      </c>
      <c r="D303" s="3" t="s">
        <v>168</v>
      </c>
      <c r="E303" s="76">
        <v>1000</v>
      </c>
      <c r="F303" s="42"/>
      <c r="G303" s="29"/>
    </row>
    <row r="304" spans="1:7" ht="35.1" customHeight="1" thickBot="1" x14ac:dyDescent="0.35">
      <c r="A304" s="317" t="s">
        <v>149</v>
      </c>
      <c r="B304" s="318"/>
      <c r="C304" s="318"/>
      <c r="D304" s="318"/>
      <c r="E304" s="318"/>
      <c r="F304" s="318"/>
      <c r="G304" s="232"/>
    </row>
    <row r="305" spans="1:7" ht="35.4" customHeight="1" thickBot="1" x14ac:dyDescent="0.35">
      <c r="A305" s="238" t="s">
        <v>0</v>
      </c>
      <c r="B305" s="239" t="s">
        <v>1</v>
      </c>
      <c r="C305" s="239" t="s">
        <v>2</v>
      </c>
      <c r="D305" s="240" t="s">
        <v>3</v>
      </c>
      <c r="E305" s="241" t="s">
        <v>4</v>
      </c>
      <c r="F305" s="242" t="s">
        <v>201</v>
      </c>
      <c r="G305" s="243" t="s">
        <v>202</v>
      </c>
    </row>
    <row r="306" spans="1:7" ht="24.6" customHeight="1" x14ac:dyDescent="0.25">
      <c r="A306" s="63">
        <v>3</v>
      </c>
      <c r="B306" s="64" t="s">
        <v>203</v>
      </c>
      <c r="C306" s="65" t="s">
        <v>204</v>
      </c>
      <c r="D306" s="42"/>
      <c r="E306" s="61"/>
      <c r="F306" s="149"/>
      <c r="G306" s="174"/>
    </row>
    <row r="307" spans="1:7" ht="15.6" x14ac:dyDescent="0.25">
      <c r="A307" s="63"/>
      <c r="B307" s="64"/>
      <c r="C307" s="65"/>
      <c r="D307" s="42"/>
      <c r="E307" s="61"/>
      <c r="F307" s="149"/>
      <c r="G307" s="174"/>
    </row>
    <row r="308" spans="1:7" ht="15.6" x14ac:dyDescent="0.25">
      <c r="A308" s="68" t="s">
        <v>205</v>
      </c>
      <c r="B308" s="53" t="s">
        <v>15</v>
      </c>
      <c r="C308" s="77" t="s">
        <v>206</v>
      </c>
      <c r="D308" s="3"/>
      <c r="E308" s="61"/>
      <c r="F308" s="149"/>
      <c r="G308" s="174"/>
    </row>
    <row r="309" spans="1:7" x14ac:dyDescent="0.25">
      <c r="A309" s="68"/>
      <c r="B309" s="53"/>
      <c r="C309" s="78"/>
      <c r="D309" s="3"/>
      <c r="E309" s="61"/>
      <c r="F309" s="149"/>
      <c r="G309" s="174"/>
    </row>
    <row r="310" spans="1:7" ht="30" x14ac:dyDescent="0.25">
      <c r="A310" s="68" t="s">
        <v>207</v>
      </c>
      <c r="B310" s="53" t="s">
        <v>208</v>
      </c>
      <c r="C310" s="78" t="s">
        <v>209</v>
      </c>
      <c r="D310" s="3"/>
      <c r="E310" s="61"/>
      <c r="F310" s="149"/>
      <c r="G310" s="174"/>
    </row>
    <row r="311" spans="1:7" x14ac:dyDescent="0.25">
      <c r="A311" s="68"/>
      <c r="B311" s="53"/>
      <c r="C311" s="78"/>
      <c r="D311" s="3"/>
      <c r="E311" s="61"/>
      <c r="F311" s="149"/>
      <c r="G311" s="174"/>
    </row>
    <row r="312" spans="1:7" x14ac:dyDescent="0.25">
      <c r="A312" s="68"/>
      <c r="B312" s="53"/>
      <c r="C312" s="78" t="s">
        <v>210</v>
      </c>
      <c r="D312" s="3" t="s">
        <v>175</v>
      </c>
      <c r="E312" s="46">
        <f>+(E$422+E$423)*1.5*0.9*1.1</f>
        <v>14850.000000000002</v>
      </c>
      <c r="F312" s="149"/>
      <c r="G312" s="174"/>
    </row>
    <row r="313" spans="1:7" x14ac:dyDescent="0.25">
      <c r="A313" s="68"/>
      <c r="B313" s="53"/>
      <c r="C313" s="78"/>
      <c r="D313" s="3"/>
      <c r="E313" s="46"/>
      <c r="F313" s="149"/>
      <c r="G313" s="174"/>
    </row>
    <row r="314" spans="1:7" x14ac:dyDescent="0.25">
      <c r="A314" s="68"/>
      <c r="B314" s="53"/>
      <c r="C314" s="78" t="s">
        <v>211</v>
      </c>
      <c r="D314" s="3" t="s">
        <v>175</v>
      </c>
      <c r="E314" s="46">
        <v>10</v>
      </c>
      <c r="F314" s="149"/>
      <c r="G314" s="174"/>
    </row>
    <row r="315" spans="1:7" x14ac:dyDescent="0.25">
      <c r="A315" s="68"/>
      <c r="B315" s="53"/>
      <c r="C315" s="78"/>
      <c r="D315" s="3"/>
      <c r="E315" s="46"/>
      <c r="F315" s="149"/>
      <c r="G315" s="174"/>
    </row>
    <row r="316" spans="1:7" x14ac:dyDescent="0.25">
      <c r="A316" s="68"/>
      <c r="B316" s="53"/>
      <c r="C316" s="78" t="s">
        <v>212</v>
      </c>
      <c r="D316" s="3" t="s">
        <v>175</v>
      </c>
      <c r="E316" s="46">
        <v>10</v>
      </c>
      <c r="F316" s="149"/>
      <c r="G316" s="174"/>
    </row>
    <row r="317" spans="1:7" x14ac:dyDescent="0.25">
      <c r="A317" s="68"/>
      <c r="B317" s="53"/>
      <c r="C317" s="78"/>
      <c r="D317" s="3"/>
      <c r="E317" s="79"/>
      <c r="F317" s="149"/>
      <c r="G317" s="174"/>
    </row>
    <row r="318" spans="1:7" ht="30" x14ac:dyDescent="0.25">
      <c r="A318" s="68" t="s">
        <v>213</v>
      </c>
      <c r="B318" s="53" t="s">
        <v>214</v>
      </c>
      <c r="C318" s="78" t="s">
        <v>215</v>
      </c>
      <c r="D318" s="3"/>
      <c r="E318" s="80"/>
      <c r="F318" s="149"/>
      <c r="G318" s="174"/>
    </row>
    <row r="319" spans="1:7" x14ac:dyDescent="0.25">
      <c r="A319" s="68"/>
      <c r="B319" s="53"/>
      <c r="C319" s="78"/>
      <c r="D319" s="3"/>
      <c r="E319" s="80"/>
      <c r="F319" s="149"/>
      <c r="G319" s="174"/>
    </row>
    <row r="320" spans="1:7" x14ac:dyDescent="0.25">
      <c r="A320" s="68"/>
      <c r="B320" s="53"/>
      <c r="C320" s="78" t="s">
        <v>216</v>
      </c>
      <c r="D320" s="3" t="s">
        <v>175</v>
      </c>
      <c r="E320" s="46">
        <f>+E$312*0.15</f>
        <v>2227.5</v>
      </c>
      <c r="F320" s="149"/>
      <c r="G320" s="174"/>
    </row>
    <row r="321" spans="1:7" x14ac:dyDescent="0.25">
      <c r="A321" s="68"/>
      <c r="B321" s="53"/>
      <c r="C321" s="78"/>
      <c r="D321" s="3"/>
      <c r="E321" s="46"/>
      <c r="F321" s="149"/>
      <c r="G321" s="174"/>
    </row>
    <row r="322" spans="1:7" x14ac:dyDescent="0.25">
      <c r="A322" s="68"/>
      <c r="B322" s="53"/>
      <c r="C322" s="78" t="s">
        <v>217</v>
      </c>
      <c r="D322" s="3" t="s">
        <v>175</v>
      </c>
      <c r="E322" s="46">
        <f>+E$314*0.2</f>
        <v>2</v>
      </c>
      <c r="F322" s="149"/>
      <c r="G322" s="174"/>
    </row>
    <row r="323" spans="1:7" x14ac:dyDescent="0.25">
      <c r="A323" s="68"/>
      <c r="B323" s="53"/>
      <c r="C323" s="78"/>
      <c r="D323" s="3"/>
      <c r="E323" s="46"/>
      <c r="F323" s="149"/>
      <c r="G323" s="174"/>
    </row>
    <row r="324" spans="1:7" x14ac:dyDescent="0.25">
      <c r="A324" s="68"/>
      <c r="B324" s="53"/>
      <c r="C324" s="78" t="s">
        <v>218</v>
      </c>
      <c r="D324" s="3" t="s">
        <v>175</v>
      </c>
      <c r="E324" s="46">
        <f>+E$316*0.2</f>
        <v>2</v>
      </c>
      <c r="F324" s="149"/>
      <c r="G324" s="174"/>
    </row>
    <row r="325" spans="1:7" x14ac:dyDescent="0.25">
      <c r="A325" s="68"/>
      <c r="B325" s="53"/>
      <c r="C325" s="78"/>
      <c r="D325" s="3"/>
      <c r="E325" s="61"/>
      <c r="F325" s="149"/>
      <c r="G325" s="174"/>
    </row>
    <row r="326" spans="1:7" ht="30" x14ac:dyDescent="0.25">
      <c r="A326" s="68" t="s">
        <v>219</v>
      </c>
      <c r="B326" s="53" t="s">
        <v>220</v>
      </c>
      <c r="C326" s="78" t="s">
        <v>221</v>
      </c>
      <c r="D326" s="3"/>
      <c r="E326" s="61"/>
      <c r="F326" s="149"/>
      <c r="G326" s="174"/>
    </row>
    <row r="327" spans="1:7" x14ac:dyDescent="0.25">
      <c r="A327" s="68"/>
      <c r="B327" s="53"/>
      <c r="C327" s="78"/>
      <c r="D327" s="3"/>
      <c r="E327" s="61"/>
      <c r="F327" s="175"/>
      <c r="G327" s="174"/>
    </row>
    <row r="328" spans="1:7" x14ac:dyDescent="0.25">
      <c r="A328" s="68"/>
      <c r="B328" s="53"/>
      <c r="C328" s="78" t="s">
        <v>222</v>
      </c>
      <c r="D328" s="3" t="s">
        <v>175</v>
      </c>
      <c r="E328" s="46">
        <f>+E$312*0.35</f>
        <v>5197.5</v>
      </c>
      <c r="F328" s="149"/>
      <c r="G328" s="174"/>
    </row>
    <row r="329" spans="1:7" x14ac:dyDescent="0.25">
      <c r="A329" s="68"/>
      <c r="B329" s="53"/>
      <c r="C329" s="78"/>
      <c r="D329" s="3"/>
      <c r="E329" s="46"/>
      <c r="F329" s="149"/>
      <c r="G329" s="174"/>
    </row>
    <row r="330" spans="1:7" x14ac:dyDescent="0.3">
      <c r="A330" s="68"/>
      <c r="B330" s="53"/>
      <c r="C330" s="78" t="s">
        <v>223</v>
      </c>
      <c r="D330" s="3" t="s">
        <v>175</v>
      </c>
      <c r="E330" s="46">
        <f>+E$312*0.3</f>
        <v>4455</v>
      </c>
      <c r="F330" s="150"/>
      <c r="G330" s="176"/>
    </row>
    <row r="331" spans="1:7" x14ac:dyDescent="0.25">
      <c r="A331" s="68"/>
      <c r="B331" s="53"/>
      <c r="C331" s="78"/>
      <c r="D331" s="3"/>
      <c r="E331" s="46"/>
      <c r="F331" s="149"/>
      <c r="G331" s="174"/>
    </row>
    <row r="332" spans="1:7" x14ac:dyDescent="0.25">
      <c r="A332" s="68"/>
      <c r="B332" s="53"/>
      <c r="C332" s="78" t="s">
        <v>224</v>
      </c>
      <c r="D332" s="3" t="s">
        <v>175</v>
      </c>
      <c r="E332" s="46">
        <f>+E$312*0.1</f>
        <v>1485.0000000000002</v>
      </c>
      <c r="F332" s="149"/>
      <c r="G332" s="174"/>
    </row>
    <row r="333" spans="1:7" x14ac:dyDescent="0.25">
      <c r="A333" s="68"/>
      <c r="B333" s="53"/>
      <c r="C333" s="78"/>
      <c r="D333" s="3"/>
      <c r="E333" s="61"/>
      <c r="F333" s="149"/>
      <c r="G333" s="174"/>
    </row>
    <row r="334" spans="1:7" x14ac:dyDescent="0.25">
      <c r="A334" s="68" t="s">
        <v>225</v>
      </c>
      <c r="B334" s="53" t="s">
        <v>226</v>
      </c>
      <c r="C334" s="49" t="s">
        <v>227</v>
      </c>
      <c r="D334" s="3"/>
      <c r="E334" s="61"/>
      <c r="F334" s="149"/>
      <c r="G334" s="174"/>
    </row>
    <row r="335" spans="1:7" x14ac:dyDescent="0.25">
      <c r="A335" s="81"/>
      <c r="B335" s="53"/>
      <c r="C335" s="78"/>
      <c r="D335" s="3"/>
      <c r="E335" s="61"/>
      <c r="F335" s="149"/>
      <c r="G335" s="174"/>
    </row>
    <row r="336" spans="1:7" x14ac:dyDescent="0.25">
      <c r="A336" s="68" t="s">
        <v>228</v>
      </c>
      <c r="B336" s="53" t="s">
        <v>229</v>
      </c>
      <c r="C336" s="49" t="s">
        <v>230</v>
      </c>
      <c r="D336" s="3"/>
      <c r="E336" s="61"/>
      <c r="F336" s="149"/>
      <c r="G336" s="174"/>
    </row>
    <row r="337" spans="1:7" x14ac:dyDescent="0.25">
      <c r="A337" s="81"/>
      <c r="B337" s="53"/>
      <c r="C337" s="49"/>
      <c r="D337" s="3"/>
      <c r="E337" s="61"/>
      <c r="F337" s="149"/>
      <c r="G337" s="174"/>
    </row>
    <row r="338" spans="1:7" x14ac:dyDescent="0.25">
      <c r="A338" s="81"/>
      <c r="B338" s="53"/>
      <c r="C338" s="49" t="s">
        <v>231</v>
      </c>
      <c r="D338" s="3" t="s">
        <v>175</v>
      </c>
      <c r="E338" s="46">
        <f>+E330*0.8</f>
        <v>3564</v>
      </c>
      <c r="F338" s="149"/>
      <c r="G338" s="174"/>
    </row>
    <row r="339" spans="1:7" x14ac:dyDescent="0.25">
      <c r="A339" s="81"/>
      <c r="B339" s="53"/>
      <c r="C339" s="49"/>
      <c r="D339" s="3"/>
      <c r="E339" s="46"/>
      <c r="F339" s="149"/>
      <c r="G339" s="174"/>
    </row>
    <row r="340" spans="1:7" x14ac:dyDescent="0.25">
      <c r="A340" s="81"/>
      <c r="B340" s="53"/>
      <c r="C340" s="49" t="s">
        <v>232</v>
      </c>
      <c r="D340" s="3" t="s">
        <v>175</v>
      </c>
      <c r="E340" s="46">
        <f>+E332+E330/2</f>
        <v>3712.5</v>
      </c>
      <c r="F340" s="149"/>
      <c r="G340" s="174"/>
    </row>
    <row r="341" spans="1:7" x14ac:dyDescent="0.25">
      <c r="A341" s="81"/>
      <c r="B341" s="53"/>
      <c r="C341" s="49"/>
      <c r="D341" s="3"/>
      <c r="E341" s="46"/>
      <c r="F341" s="149"/>
      <c r="G341" s="174"/>
    </row>
    <row r="342" spans="1:7" ht="30" x14ac:dyDescent="0.25">
      <c r="A342" s="81"/>
      <c r="B342" s="53"/>
      <c r="C342" s="49" t="s">
        <v>233</v>
      </c>
      <c r="D342" s="3" t="s">
        <v>175</v>
      </c>
      <c r="E342" s="46">
        <f>+E332</f>
        <v>1485.0000000000002</v>
      </c>
      <c r="F342" s="149"/>
      <c r="G342" s="174"/>
    </row>
    <row r="343" spans="1:7" x14ac:dyDescent="0.25">
      <c r="A343" s="81"/>
      <c r="B343" s="53"/>
      <c r="C343" s="49" t="s">
        <v>234</v>
      </c>
      <c r="D343" s="3"/>
      <c r="E343" s="46"/>
      <c r="F343" s="149"/>
      <c r="G343" s="174"/>
    </row>
    <row r="344" spans="1:7" x14ac:dyDescent="0.25">
      <c r="A344" s="68" t="s">
        <v>235</v>
      </c>
      <c r="B344" s="53" t="s">
        <v>236</v>
      </c>
      <c r="C344" s="49" t="s">
        <v>237</v>
      </c>
      <c r="D344" s="3" t="s">
        <v>175</v>
      </c>
      <c r="E344" s="46">
        <f>+E312*0.07</f>
        <v>1039.5000000000002</v>
      </c>
      <c r="F344" s="149"/>
      <c r="G344" s="174"/>
    </row>
    <row r="345" spans="1:7" x14ac:dyDescent="0.25">
      <c r="A345" s="68"/>
      <c r="B345" s="53"/>
      <c r="C345" s="49"/>
      <c r="D345" s="3"/>
      <c r="E345" s="46"/>
      <c r="F345" s="149"/>
      <c r="G345" s="174"/>
    </row>
    <row r="346" spans="1:7" x14ac:dyDescent="0.25">
      <c r="A346" s="68" t="s">
        <v>238</v>
      </c>
      <c r="B346" s="53" t="s">
        <v>239</v>
      </c>
      <c r="C346" s="49" t="s">
        <v>240</v>
      </c>
      <c r="D346" s="3" t="s">
        <v>155</v>
      </c>
      <c r="E346" s="46">
        <f>+E422*0.15</f>
        <v>1500</v>
      </c>
      <c r="F346" s="149"/>
      <c r="G346" s="174"/>
    </row>
    <row r="347" spans="1:7" ht="15.6" thickBot="1" x14ac:dyDescent="0.3">
      <c r="A347" s="68"/>
      <c r="B347" s="53"/>
      <c r="C347" s="49"/>
      <c r="D347" s="3"/>
      <c r="E347" s="46"/>
      <c r="F347" s="149"/>
      <c r="G347" s="174"/>
    </row>
    <row r="348" spans="1:7" ht="30" customHeight="1" thickBot="1" x14ac:dyDescent="0.35">
      <c r="A348" s="302" t="s">
        <v>65</v>
      </c>
      <c r="B348" s="301"/>
      <c r="C348" s="301"/>
      <c r="D348" s="301"/>
      <c r="E348" s="301"/>
      <c r="F348" s="301"/>
      <c r="G348" s="232"/>
    </row>
    <row r="349" spans="1:7" ht="30" customHeight="1" thickBot="1" x14ac:dyDescent="0.35">
      <c r="A349" s="302" t="s">
        <v>66</v>
      </c>
      <c r="B349" s="301"/>
      <c r="C349" s="301"/>
      <c r="D349" s="301"/>
      <c r="E349" s="301"/>
      <c r="F349" s="301"/>
      <c r="G349" s="232"/>
    </row>
    <row r="350" spans="1:7" x14ac:dyDescent="0.25">
      <c r="A350" s="68" t="s">
        <v>241</v>
      </c>
      <c r="B350" s="53" t="s">
        <v>242</v>
      </c>
      <c r="C350" s="49" t="s">
        <v>243</v>
      </c>
      <c r="D350" s="3"/>
      <c r="E350" s="46"/>
      <c r="F350" s="149"/>
      <c r="G350" s="174"/>
    </row>
    <row r="351" spans="1:7" x14ac:dyDescent="0.25">
      <c r="A351" s="81"/>
      <c r="B351" s="53"/>
      <c r="C351" s="78"/>
      <c r="D351" s="3"/>
      <c r="E351" s="46"/>
      <c r="F351" s="149"/>
      <c r="G351" s="174"/>
    </row>
    <row r="352" spans="1:7" x14ac:dyDescent="0.25">
      <c r="A352" s="81"/>
      <c r="B352" s="53"/>
      <c r="C352" s="49" t="s">
        <v>244</v>
      </c>
      <c r="D352" s="3" t="s">
        <v>245</v>
      </c>
      <c r="E352" s="46">
        <f>+I$587*0.1</f>
        <v>0</v>
      </c>
      <c r="F352" s="149"/>
      <c r="G352" s="174"/>
    </row>
    <row r="353" spans="1:7" x14ac:dyDescent="0.25">
      <c r="A353" s="81"/>
      <c r="B353" s="53"/>
      <c r="C353" s="78"/>
      <c r="D353" s="3"/>
      <c r="E353" s="46"/>
      <c r="F353" s="149"/>
      <c r="G353" s="174"/>
    </row>
    <row r="354" spans="1:7" x14ac:dyDescent="0.25">
      <c r="A354" s="81"/>
      <c r="B354" s="53"/>
      <c r="C354" s="78" t="s">
        <v>246</v>
      </c>
      <c r="D354" s="3" t="s">
        <v>245</v>
      </c>
      <c r="E354" s="46">
        <f>+E$422*0.1</f>
        <v>1000</v>
      </c>
      <c r="F354" s="149"/>
      <c r="G354" s="174"/>
    </row>
    <row r="355" spans="1:7" x14ac:dyDescent="0.25">
      <c r="A355" s="81"/>
      <c r="B355" s="53"/>
      <c r="C355" s="78"/>
      <c r="D355" s="3"/>
      <c r="E355" s="46"/>
      <c r="F355" s="149"/>
      <c r="G355" s="174"/>
    </row>
    <row r="356" spans="1:7" x14ac:dyDescent="0.25">
      <c r="A356" s="81"/>
      <c r="B356" s="53"/>
      <c r="C356" s="78" t="s">
        <v>247</v>
      </c>
      <c r="D356" s="3" t="s">
        <v>245</v>
      </c>
      <c r="E356" s="46">
        <f>+E$422*0.14</f>
        <v>1400.0000000000002</v>
      </c>
      <c r="F356" s="149"/>
      <c r="G356" s="174"/>
    </row>
    <row r="357" spans="1:7" x14ac:dyDescent="0.25">
      <c r="A357" s="81"/>
      <c r="B357" s="53"/>
      <c r="C357" s="78"/>
      <c r="D357" s="3"/>
      <c r="E357" s="46"/>
      <c r="F357" s="149"/>
      <c r="G357" s="174"/>
    </row>
    <row r="358" spans="1:7" x14ac:dyDescent="0.25">
      <c r="A358" s="81"/>
      <c r="B358" s="53"/>
      <c r="C358" s="78" t="s">
        <v>248</v>
      </c>
      <c r="D358" s="3" t="s">
        <v>245</v>
      </c>
      <c r="E358" s="46">
        <f>+E$422*0.03</f>
        <v>300</v>
      </c>
      <c r="F358" s="149"/>
      <c r="G358" s="174"/>
    </row>
    <row r="359" spans="1:7" x14ac:dyDescent="0.25">
      <c r="A359" s="81"/>
      <c r="B359" s="53"/>
      <c r="C359" s="78"/>
      <c r="D359" s="3"/>
      <c r="E359" s="46"/>
      <c r="F359" s="149"/>
      <c r="G359" s="174"/>
    </row>
    <row r="360" spans="1:7" x14ac:dyDescent="0.25">
      <c r="A360" s="81"/>
      <c r="B360" s="53"/>
      <c r="C360" s="78" t="s">
        <v>249</v>
      </c>
      <c r="D360" s="3" t="s">
        <v>245</v>
      </c>
      <c r="E360" s="46">
        <f>+E$422*0.05</f>
        <v>500</v>
      </c>
      <c r="F360" s="149"/>
      <c r="G360" s="174"/>
    </row>
    <row r="361" spans="1:7" x14ac:dyDescent="0.25">
      <c r="A361" s="81"/>
      <c r="B361" s="53"/>
      <c r="C361" s="78"/>
      <c r="D361" s="3"/>
      <c r="E361" s="46"/>
      <c r="F361" s="149"/>
      <c r="G361" s="174"/>
    </row>
    <row r="362" spans="1:7" x14ac:dyDescent="0.25">
      <c r="A362" s="81"/>
      <c r="B362" s="53"/>
      <c r="C362" s="78" t="s">
        <v>250</v>
      </c>
      <c r="D362" s="3" t="s">
        <v>245</v>
      </c>
      <c r="E362" s="46">
        <f>+E$422*0.08</f>
        <v>800</v>
      </c>
      <c r="F362" s="149"/>
      <c r="G362" s="174"/>
    </row>
    <row r="363" spans="1:7" x14ac:dyDescent="0.25">
      <c r="A363" s="81"/>
      <c r="B363" s="53"/>
      <c r="C363" s="78"/>
      <c r="D363" s="3"/>
      <c r="E363" s="46"/>
      <c r="F363" s="149"/>
      <c r="G363" s="174"/>
    </row>
    <row r="364" spans="1:7" x14ac:dyDescent="0.25">
      <c r="A364" s="81"/>
      <c r="B364" s="53"/>
      <c r="C364" s="78" t="s">
        <v>251</v>
      </c>
      <c r="D364" s="3" t="s">
        <v>245</v>
      </c>
      <c r="E364" s="46">
        <f>+E$422*0.01</f>
        <v>100</v>
      </c>
      <c r="F364" s="149"/>
      <c r="G364" s="174"/>
    </row>
    <row r="365" spans="1:7" x14ac:dyDescent="0.25">
      <c r="A365" s="81"/>
      <c r="B365" s="53"/>
      <c r="C365" s="78"/>
      <c r="D365" s="3"/>
      <c r="E365" s="46"/>
      <c r="F365" s="149"/>
      <c r="G365" s="174"/>
    </row>
    <row r="366" spans="1:7" x14ac:dyDescent="0.25">
      <c r="A366" s="68" t="s">
        <v>252</v>
      </c>
      <c r="B366" s="53" t="s">
        <v>253</v>
      </c>
      <c r="C366" s="49" t="s">
        <v>254</v>
      </c>
      <c r="D366" s="3"/>
      <c r="E366" s="46"/>
      <c r="F366" s="149"/>
      <c r="G366" s="174"/>
    </row>
    <row r="367" spans="1:7" x14ac:dyDescent="0.25">
      <c r="A367" s="81"/>
      <c r="B367" s="53"/>
      <c r="C367" s="49"/>
      <c r="D367" s="3"/>
      <c r="E367" s="46"/>
      <c r="F367" s="149"/>
      <c r="G367" s="174"/>
    </row>
    <row r="368" spans="1:7" x14ac:dyDescent="0.25">
      <c r="A368" s="81"/>
      <c r="B368" s="53"/>
      <c r="C368" s="49" t="s">
        <v>255</v>
      </c>
      <c r="D368" s="3" t="s">
        <v>155</v>
      </c>
      <c r="E368" s="46">
        <f>+I$587*0.25</f>
        <v>0</v>
      </c>
      <c r="F368" s="149"/>
      <c r="G368" s="174"/>
    </row>
    <row r="369" spans="1:7" ht="15.6" x14ac:dyDescent="0.25">
      <c r="A369" s="82"/>
      <c r="B369" s="49"/>
      <c r="C369" s="78"/>
      <c r="D369" s="177"/>
      <c r="E369" s="46"/>
      <c r="F369" s="149"/>
      <c r="G369" s="174"/>
    </row>
    <row r="370" spans="1:7" x14ac:dyDescent="0.25">
      <c r="A370" s="81"/>
      <c r="B370" s="53"/>
      <c r="C370" s="78" t="s">
        <v>256</v>
      </c>
      <c r="D370" s="3" t="s">
        <v>155</v>
      </c>
      <c r="E370" s="46">
        <f>+E$422*0.2</f>
        <v>2000</v>
      </c>
      <c r="F370" s="149"/>
      <c r="G370" s="174"/>
    </row>
    <row r="371" spans="1:7" x14ac:dyDescent="0.25">
      <c r="A371" s="81"/>
      <c r="B371" s="53"/>
      <c r="C371" s="78"/>
      <c r="D371" s="3"/>
      <c r="E371" s="46"/>
      <c r="F371" s="149"/>
      <c r="G371" s="174"/>
    </row>
    <row r="372" spans="1:7" x14ac:dyDescent="0.25">
      <c r="A372" s="81"/>
      <c r="B372" s="49"/>
      <c r="C372" s="78" t="s">
        <v>247</v>
      </c>
      <c r="D372" s="3" t="s">
        <v>155</v>
      </c>
      <c r="E372" s="46">
        <f>+E$422*0.3</f>
        <v>3000</v>
      </c>
      <c r="F372" s="149"/>
      <c r="G372" s="174"/>
    </row>
    <row r="373" spans="1:7" x14ac:dyDescent="0.25">
      <c r="A373" s="81"/>
      <c r="B373" s="49"/>
      <c r="C373" s="78"/>
      <c r="D373" s="3"/>
      <c r="E373" s="46"/>
      <c r="F373" s="149"/>
      <c r="G373" s="174"/>
    </row>
    <row r="374" spans="1:7" x14ac:dyDescent="0.25">
      <c r="A374" s="81"/>
      <c r="B374" s="53"/>
      <c r="C374" s="78" t="s">
        <v>248</v>
      </c>
      <c r="D374" s="3" t="s">
        <v>155</v>
      </c>
      <c r="E374" s="46">
        <f>+E$422*0.15</f>
        <v>1500</v>
      </c>
      <c r="F374" s="149"/>
      <c r="G374" s="174"/>
    </row>
    <row r="375" spans="1:7" x14ac:dyDescent="0.25">
      <c r="A375" s="81"/>
      <c r="B375" s="53"/>
      <c r="C375" s="78"/>
      <c r="D375" s="3"/>
      <c r="E375" s="46"/>
      <c r="F375" s="149"/>
      <c r="G375" s="174"/>
    </row>
    <row r="376" spans="1:7" x14ac:dyDescent="0.25">
      <c r="A376" s="81"/>
      <c r="B376" s="53"/>
      <c r="C376" s="78" t="s">
        <v>249</v>
      </c>
      <c r="D376" s="3" t="s">
        <v>155</v>
      </c>
      <c r="E376" s="46">
        <f>+E$422*0.4</f>
        <v>4000</v>
      </c>
      <c r="F376" s="149"/>
      <c r="G376" s="174"/>
    </row>
    <row r="377" spans="1:7" ht="15.6" x14ac:dyDescent="0.25">
      <c r="A377" s="68"/>
      <c r="B377" s="64"/>
      <c r="C377" s="69"/>
      <c r="D377" s="3"/>
      <c r="E377" s="46"/>
      <c r="F377" s="149"/>
      <c r="G377" s="174"/>
    </row>
    <row r="378" spans="1:7" x14ac:dyDescent="0.25">
      <c r="A378" s="81"/>
      <c r="B378" s="53"/>
      <c r="C378" s="78" t="s">
        <v>250</v>
      </c>
      <c r="D378" s="3" t="s">
        <v>155</v>
      </c>
      <c r="E378" s="46">
        <f>+E$422*0.6</f>
        <v>6000</v>
      </c>
      <c r="F378" s="149"/>
      <c r="G378" s="174"/>
    </row>
    <row r="379" spans="1:7" x14ac:dyDescent="0.25">
      <c r="A379" s="81"/>
      <c r="B379" s="53"/>
      <c r="C379" s="78"/>
      <c r="D379" s="3"/>
      <c r="E379" s="46"/>
      <c r="F379" s="149"/>
      <c r="G379" s="174"/>
    </row>
    <row r="380" spans="1:7" x14ac:dyDescent="0.25">
      <c r="A380" s="81"/>
      <c r="B380" s="53"/>
      <c r="C380" s="78" t="s">
        <v>251</v>
      </c>
      <c r="D380" s="3" t="s">
        <v>155</v>
      </c>
      <c r="E380" s="46">
        <f>+E$422*0.02</f>
        <v>200</v>
      </c>
      <c r="F380" s="149"/>
      <c r="G380" s="174"/>
    </row>
    <row r="381" spans="1:7" x14ac:dyDescent="0.25">
      <c r="A381" s="81"/>
      <c r="B381" s="53"/>
      <c r="C381" s="78"/>
      <c r="D381" s="3"/>
      <c r="E381" s="46"/>
      <c r="F381" s="149"/>
      <c r="G381" s="174"/>
    </row>
    <row r="382" spans="1:7" x14ac:dyDescent="0.25">
      <c r="A382" s="68" t="s">
        <v>257</v>
      </c>
      <c r="B382" s="53" t="s">
        <v>258</v>
      </c>
      <c r="C382" s="78" t="s">
        <v>259</v>
      </c>
      <c r="D382" s="3" t="s">
        <v>159</v>
      </c>
      <c r="E382" s="46">
        <v>200</v>
      </c>
      <c r="F382" s="149"/>
      <c r="G382" s="174"/>
    </row>
    <row r="383" spans="1:7" x14ac:dyDescent="0.25">
      <c r="A383" s="68"/>
      <c r="B383" s="53"/>
      <c r="C383" s="78"/>
      <c r="D383" s="3"/>
      <c r="E383" s="46"/>
      <c r="F383" s="149"/>
      <c r="G383" s="174"/>
    </row>
    <row r="384" spans="1:7" ht="30.6" thickBot="1" x14ac:dyDescent="0.3">
      <c r="A384" s="68" t="s">
        <v>260</v>
      </c>
      <c r="B384" s="53"/>
      <c r="C384" s="78" t="s">
        <v>261</v>
      </c>
      <c r="D384" s="3" t="s">
        <v>159</v>
      </c>
      <c r="E384" s="46">
        <v>100</v>
      </c>
      <c r="F384" s="149"/>
      <c r="G384" s="174"/>
    </row>
    <row r="385" spans="1:7" ht="35.1" customHeight="1" thickBot="1" x14ac:dyDescent="0.35">
      <c r="A385" s="302" t="s">
        <v>262</v>
      </c>
      <c r="B385" s="301"/>
      <c r="C385" s="301"/>
      <c r="D385" s="301"/>
      <c r="E385" s="301"/>
      <c r="F385" s="301"/>
      <c r="G385" s="232"/>
    </row>
    <row r="386" spans="1:7" ht="40.950000000000003" customHeight="1" thickBot="1" x14ac:dyDescent="0.35">
      <c r="A386" s="83" t="s">
        <v>0</v>
      </c>
      <c r="B386" s="84" t="s">
        <v>1</v>
      </c>
      <c r="C386" s="85" t="s">
        <v>2</v>
      </c>
      <c r="D386" s="84" t="s">
        <v>3</v>
      </c>
      <c r="E386" s="86" t="s">
        <v>4</v>
      </c>
      <c r="F386" s="87" t="s">
        <v>5</v>
      </c>
      <c r="G386" s="88" t="s">
        <v>6</v>
      </c>
    </row>
    <row r="387" spans="1:7" s="142" customFormat="1" ht="22.95" customHeight="1" x14ac:dyDescent="0.3">
      <c r="A387" s="178">
        <v>4</v>
      </c>
      <c r="B387" s="139" t="s">
        <v>263</v>
      </c>
      <c r="C387" s="140" t="s">
        <v>264</v>
      </c>
      <c r="D387" s="139"/>
      <c r="E387" s="73"/>
      <c r="F387" s="141"/>
      <c r="G387" s="179"/>
    </row>
    <row r="388" spans="1:7" x14ac:dyDescent="0.3">
      <c r="A388" s="180"/>
      <c r="E388" s="61"/>
      <c r="F388" s="91"/>
      <c r="G388" s="181"/>
    </row>
    <row r="389" spans="1:7" x14ac:dyDescent="0.3">
      <c r="A389" s="180" t="s">
        <v>265</v>
      </c>
      <c r="B389" s="52" t="s">
        <v>266</v>
      </c>
      <c r="C389" s="90" t="s">
        <v>267</v>
      </c>
      <c r="E389" s="61"/>
      <c r="F389" s="91"/>
      <c r="G389" s="181"/>
    </row>
    <row r="390" spans="1:7" x14ac:dyDescent="0.3">
      <c r="A390" s="180"/>
      <c r="E390" s="61"/>
      <c r="F390" s="91"/>
      <c r="G390" s="181"/>
    </row>
    <row r="391" spans="1:7" x14ac:dyDescent="0.3">
      <c r="A391" s="180"/>
      <c r="C391" s="90" t="s">
        <v>268</v>
      </c>
      <c r="D391" s="52" t="s">
        <v>175</v>
      </c>
      <c r="E391" s="92">
        <f>+(E422+E423)*0.25*1</f>
        <v>2500</v>
      </c>
      <c r="F391" s="91"/>
      <c r="G391" s="181"/>
    </row>
    <row r="392" spans="1:7" x14ac:dyDescent="0.3">
      <c r="A392" s="180"/>
      <c r="E392" s="92"/>
      <c r="F392" s="91"/>
      <c r="G392" s="181"/>
    </row>
    <row r="393" spans="1:7" x14ac:dyDescent="0.3">
      <c r="A393" s="180"/>
      <c r="C393" s="90" t="s">
        <v>269</v>
      </c>
      <c r="D393" s="52" t="s">
        <v>175</v>
      </c>
      <c r="E393" s="92">
        <f>+(E422+E423)*0.41*1-((((E422+E423)*(PI()*0.11^2)/4)))</f>
        <v>4004.9668222289088</v>
      </c>
      <c r="F393" s="91"/>
      <c r="G393" s="181"/>
    </row>
    <row r="394" spans="1:7" x14ac:dyDescent="0.3">
      <c r="A394" s="180"/>
      <c r="E394" s="92"/>
      <c r="F394" s="91"/>
      <c r="G394" s="181"/>
    </row>
    <row r="395" spans="1:7" x14ac:dyDescent="0.3">
      <c r="A395" s="180"/>
      <c r="C395" s="90" t="s">
        <v>270</v>
      </c>
      <c r="D395" s="52" t="s">
        <v>175</v>
      </c>
      <c r="E395" s="92">
        <f>+(E391+E393)*0.25</f>
        <v>1626.2417055572273</v>
      </c>
      <c r="F395" s="91"/>
      <c r="G395" s="181"/>
    </row>
    <row r="396" spans="1:7" x14ac:dyDescent="0.3">
      <c r="A396" s="180"/>
      <c r="E396" s="92"/>
      <c r="F396" s="91"/>
      <c r="G396" s="181"/>
    </row>
    <row r="397" spans="1:7" x14ac:dyDescent="0.3">
      <c r="A397" s="180" t="s">
        <v>271</v>
      </c>
      <c r="B397" s="52" t="s">
        <v>272</v>
      </c>
      <c r="C397" s="90" t="s">
        <v>273</v>
      </c>
      <c r="E397" s="92"/>
      <c r="F397" s="91"/>
      <c r="G397" s="181"/>
    </row>
    <row r="398" spans="1:7" x14ac:dyDescent="0.3">
      <c r="A398" s="180"/>
      <c r="E398" s="92"/>
      <c r="F398" s="91"/>
      <c r="G398" s="181"/>
    </row>
    <row r="399" spans="1:7" x14ac:dyDescent="0.3">
      <c r="A399" s="180"/>
      <c r="C399" s="90" t="s">
        <v>274</v>
      </c>
      <c r="D399" s="52" t="s">
        <v>175</v>
      </c>
      <c r="E399" s="92">
        <f>+E391*0.35</f>
        <v>875</v>
      </c>
      <c r="F399" s="91"/>
      <c r="G399" s="181"/>
    </row>
    <row r="400" spans="1:7" x14ac:dyDescent="0.3">
      <c r="A400" s="180"/>
      <c r="C400" s="90" t="s">
        <v>275</v>
      </c>
      <c r="D400" s="52" t="s">
        <v>175</v>
      </c>
      <c r="E400" s="92">
        <f>+(E393)*0.3</f>
        <v>1201.4900466686727</v>
      </c>
      <c r="F400" s="91"/>
      <c r="G400" s="181"/>
    </row>
    <row r="401" spans="1:7" x14ac:dyDescent="0.3">
      <c r="A401" s="180"/>
      <c r="C401" s="90" t="s">
        <v>276</v>
      </c>
      <c r="D401" s="52" t="s">
        <v>175</v>
      </c>
      <c r="E401" s="92">
        <f>+(E393+E391)*0.15</f>
        <v>975.74502333433634</v>
      </c>
      <c r="F401" s="91"/>
      <c r="G401" s="181"/>
    </row>
    <row r="402" spans="1:7" x14ac:dyDescent="0.3">
      <c r="A402" s="180"/>
      <c r="E402" s="72"/>
      <c r="F402" s="91"/>
      <c r="G402" s="181"/>
    </row>
    <row r="403" spans="1:7" x14ac:dyDescent="0.3">
      <c r="A403" s="180" t="s">
        <v>277</v>
      </c>
      <c r="B403" s="52" t="s">
        <v>278</v>
      </c>
      <c r="C403" s="90" t="s">
        <v>279</v>
      </c>
      <c r="D403" s="52" t="s">
        <v>175</v>
      </c>
      <c r="E403" s="92">
        <f>+E393*0.12</f>
        <v>480.59601866746902</v>
      </c>
      <c r="F403" s="91"/>
      <c r="G403" s="181"/>
    </row>
    <row r="404" spans="1:7" x14ac:dyDescent="0.3">
      <c r="A404" s="180"/>
      <c r="E404" s="72"/>
      <c r="F404" s="91"/>
      <c r="G404" s="181"/>
    </row>
    <row r="405" spans="1:7" x14ac:dyDescent="0.3">
      <c r="A405" s="180"/>
      <c r="E405" s="72"/>
      <c r="F405" s="91"/>
      <c r="G405" s="181"/>
    </row>
    <row r="406" spans="1:7" ht="30" x14ac:dyDescent="0.3">
      <c r="A406" s="180"/>
      <c r="C406" s="90" t="s">
        <v>280</v>
      </c>
      <c r="D406" s="52" t="s">
        <v>175</v>
      </c>
      <c r="E406" s="92">
        <f>+E393*0.09</f>
        <v>360.44701400060177</v>
      </c>
      <c r="F406" s="91"/>
      <c r="G406" s="181"/>
    </row>
    <row r="407" spans="1:7" x14ac:dyDescent="0.3">
      <c r="A407" s="180"/>
      <c r="E407" s="61"/>
      <c r="F407" s="91"/>
      <c r="G407" s="181"/>
    </row>
    <row r="408" spans="1:7" x14ac:dyDescent="0.3">
      <c r="A408" s="180"/>
      <c r="E408" s="61"/>
      <c r="F408" s="91"/>
      <c r="G408" s="181"/>
    </row>
    <row r="409" spans="1:7" x14ac:dyDescent="0.3">
      <c r="A409" s="180"/>
      <c r="E409" s="61"/>
      <c r="F409" s="91"/>
      <c r="G409" s="181"/>
    </row>
    <row r="410" spans="1:7" x14ac:dyDescent="0.3">
      <c r="A410" s="180"/>
      <c r="E410" s="61"/>
      <c r="F410" s="91"/>
      <c r="G410" s="181"/>
    </row>
    <row r="411" spans="1:7" x14ac:dyDescent="0.3">
      <c r="A411" s="180"/>
      <c r="E411" s="61"/>
      <c r="F411" s="91"/>
      <c r="G411" s="181"/>
    </row>
    <row r="412" spans="1:7" x14ac:dyDescent="0.3">
      <c r="A412" s="180"/>
      <c r="E412" s="61"/>
      <c r="F412" s="91"/>
      <c r="G412" s="181"/>
    </row>
    <row r="413" spans="1:7" x14ac:dyDescent="0.3">
      <c r="A413" s="180"/>
      <c r="E413" s="61"/>
      <c r="F413" s="91"/>
      <c r="G413" s="181"/>
    </row>
    <row r="414" spans="1:7" x14ac:dyDescent="0.3">
      <c r="A414" s="180"/>
      <c r="E414" s="61"/>
      <c r="F414" s="91"/>
      <c r="G414" s="181"/>
    </row>
    <row r="415" spans="1:7" x14ac:dyDescent="0.3">
      <c r="A415" s="180"/>
      <c r="E415" s="61"/>
      <c r="F415" s="91"/>
      <c r="G415" s="181"/>
    </row>
    <row r="416" spans="1:7" ht="15.6" thickBot="1" x14ac:dyDescent="0.35">
      <c r="A416" s="180"/>
      <c r="E416" s="61"/>
      <c r="F416" s="91"/>
      <c r="G416" s="181"/>
    </row>
    <row r="417" spans="1:12" ht="35.1" customHeight="1" thickBot="1" x14ac:dyDescent="0.35">
      <c r="A417" s="316" t="s">
        <v>149</v>
      </c>
      <c r="B417" s="303"/>
      <c r="C417" s="303"/>
      <c r="D417" s="303"/>
      <c r="E417" s="303"/>
      <c r="F417" s="303"/>
      <c r="G417" s="232"/>
    </row>
    <row r="418" spans="1:12" ht="33" customHeight="1" thickBot="1" x14ac:dyDescent="0.35">
      <c r="A418" s="54" t="s">
        <v>0</v>
      </c>
      <c r="B418" s="55" t="s">
        <v>1</v>
      </c>
      <c r="C418" s="55" t="s">
        <v>2</v>
      </c>
      <c r="D418" s="55" t="s">
        <v>3</v>
      </c>
      <c r="E418" s="56" t="s">
        <v>281</v>
      </c>
      <c r="F418" s="93" t="s">
        <v>5</v>
      </c>
      <c r="G418" s="58" t="s">
        <v>6</v>
      </c>
    </row>
    <row r="419" spans="1:12" ht="15.6" x14ac:dyDescent="0.3">
      <c r="A419" s="63">
        <v>5</v>
      </c>
      <c r="B419" s="64" t="s">
        <v>282</v>
      </c>
      <c r="C419" s="65" t="s">
        <v>283</v>
      </c>
      <c r="D419" s="64"/>
      <c r="F419" s="95"/>
      <c r="G419" s="182"/>
    </row>
    <row r="420" spans="1:12" ht="15.6" x14ac:dyDescent="0.3">
      <c r="A420" s="68"/>
      <c r="B420" s="96"/>
      <c r="C420" s="78"/>
      <c r="D420" s="96"/>
      <c r="F420" s="74"/>
      <c r="G420" s="182"/>
    </row>
    <row r="421" spans="1:12" ht="45.6" thickBot="1" x14ac:dyDescent="0.35">
      <c r="A421" s="68" t="s">
        <v>284</v>
      </c>
      <c r="B421" s="96" t="s">
        <v>153</v>
      </c>
      <c r="C421" s="78" t="s">
        <v>285</v>
      </c>
      <c r="D421" s="96"/>
      <c r="F421" s="74"/>
      <c r="G421" s="182"/>
    </row>
    <row r="422" spans="1:12" x14ac:dyDescent="0.25">
      <c r="A422" s="68"/>
      <c r="B422" s="96"/>
      <c r="C422" s="49" t="s">
        <v>286</v>
      </c>
      <c r="D422" s="96" t="s">
        <v>155</v>
      </c>
      <c r="E422" s="11">
        <v>10000</v>
      </c>
      <c r="F422" s="74"/>
      <c r="G422" s="174"/>
      <c r="I422" s="319"/>
      <c r="J422" s="320"/>
    </row>
    <row r="423" spans="1:12" x14ac:dyDescent="0.25">
      <c r="A423" s="68"/>
      <c r="B423" s="96"/>
      <c r="C423" s="49" t="s">
        <v>287</v>
      </c>
      <c r="D423" s="96" t="s">
        <v>155</v>
      </c>
      <c r="E423" s="11">
        <v>0</v>
      </c>
      <c r="F423" s="74"/>
      <c r="G423" s="185" t="s">
        <v>599</v>
      </c>
      <c r="I423" s="323"/>
      <c r="J423" s="324"/>
    </row>
    <row r="424" spans="1:12" ht="15.6" thickBot="1" x14ac:dyDescent="0.3">
      <c r="A424" s="68"/>
      <c r="B424" s="96"/>
      <c r="C424" s="49" t="s">
        <v>288</v>
      </c>
      <c r="D424" s="96" t="s">
        <v>155</v>
      </c>
      <c r="E424" s="11">
        <v>0</v>
      </c>
      <c r="F424" s="74"/>
      <c r="G424" s="185" t="s">
        <v>599</v>
      </c>
      <c r="I424" s="321"/>
      <c r="J424" s="322"/>
    </row>
    <row r="425" spans="1:12" x14ac:dyDescent="0.25">
      <c r="A425" s="68"/>
      <c r="B425" s="96"/>
      <c r="C425" s="49" t="s">
        <v>289</v>
      </c>
      <c r="D425" s="96" t="s">
        <v>155</v>
      </c>
      <c r="E425" s="11">
        <v>0</v>
      </c>
      <c r="F425" s="74"/>
      <c r="G425" s="185" t="s">
        <v>599</v>
      </c>
    </row>
    <row r="426" spans="1:12" ht="15.6" x14ac:dyDescent="0.3">
      <c r="A426" s="68"/>
      <c r="B426" s="96"/>
      <c r="C426" s="49"/>
      <c r="D426" s="96"/>
      <c r="E426" s="11"/>
      <c r="F426" s="74"/>
      <c r="G426" s="182"/>
    </row>
    <row r="427" spans="1:12" x14ac:dyDescent="0.3">
      <c r="A427" s="68" t="s">
        <v>290</v>
      </c>
      <c r="B427" s="96" t="s">
        <v>291</v>
      </c>
      <c r="C427" s="49" t="s">
        <v>292</v>
      </c>
      <c r="D427" s="96" t="s">
        <v>155</v>
      </c>
      <c r="E427" s="97">
        <v>23000</v>
      </c>
      <c r="F427" s="70"/>
      <c r="G427" s="29"/>
    </row>
    <row r="428" spans="1:12" x14ac:dyDescent="0.3">
      <c r="A428" s="68"/>
      <c r="B428" s="96"/>
      <c r="C428" s="49"/>
      <c r="D428" s="96"/>
      <c r="E428" s="97"/>
      <c r="F428" s="70"/>
      <c r="G428" s="29"/>
    </row>
    <row r="429" spans="1:12" ht="30" x14ac:dyDescent="0.3">
      <c r="A429" s="68" t="s">
        <v>293</v>
      </c>
      <c r="B429" s="96" t="s">
        <v>294</v>
      </c>
      <c r="C429" s="49" t="s">
        <v>295</v>
      </c>
      <c r="D429" s="96" t="s">
        <v>155</v>
      </c>
      <c r="E429" s="97">
        <v>23000</v>
      </c>
      <c r="F429" s="70"/>
      <c r="G429" s="29"/>
    </row>
    <row r="430" spans="1:12" x14ac:dyDescent="0.3">
      <c r="A430" s="68"/>
      <c r="B430" s="96"/>
      <c r="C430" s="49"/>
      <c r="D430" s="96"/>
      <c r="E430" s="97"/>
      <c r="F430" s="70"/>
      <c r="G430" s="29"/>
    </row>
    <row r="431" spans="1:12" x14ac:dyDescent="0.3">
      <c r="A431" s="68" t="s">
        <v>296</v>
      </c>
      <c r="B431" s="96" t="s">
        <v>297</v>
      </c>
      <c r="C431" s="49" t="s">
        <v>298</v>
      </c>
      <c r="D431" s="96" t="s">
        <v>105</v>
      </c>
      <c r="E431" s="97">
        <v>1</v>
      </c>
      <c r="F431" s="70">
        <v>2000000</v>
      </c>
      <c r="G431" s="29">
        <f>F431</f>
        <v>2000000</v>
      </c>
      <c r="L431" s="41"/>
    </row>
    <row r="432" spans="1:12" x14ac:dyDescent="0.3">
      <c r="A432" s="68"/>
      <c r="B432" s="96"/>
      <c r="C432" s="49"/>
      <c r="D432" s="96"/>
      <c r="E432" s="97"/>
      <c r="F432" s="70"/>
      <c r="G432" s="29"/>
      <c r="L432" s="41"/>
    </row>
    <row r="433" spans="1:13" x14ac:dyDescent="0.3">
      <c r="A433" s="68" t="s">
        <v>299</v>
      </c>
      <c r="B433" s="96"/>
      <c r="C433" s="49" t="s">
        <v>300</v>
      </c>
      <c r="D433" s="96" t="s">
        <v>107</v>
      </c>
      <c r="E433" s="98">
        <f>G431</f>
        <v>2000000</v>
      </c>
      <c r="F433" s="99"/>
      <c r="G433" s="29"/>
      <c r="L433" s="100"/>
      <c r="M433" s="41"/>
    </row>
    <row r="434" spans="1:13" x14ac:dyDescent="0.3">
      <c r="A434" s="68"/>
      <c r="B434" s="96"/>
      <c r="C434" s="49"/>
      <c r="D434" s="96"/>
      <c r="E434" s="97"/>
      <c r="F434" s="99"/>
      <c r="G434" s="29"/>
      <c r="M434" s="48"/>
    </row>
    <row r="435" spans="1:13" ht="15.6" x14ac:dyDescent="0.3">
      <c r="A435" s="68"/>
      <c r="B435" s="96"/>
      <c r="C435" s="101" t="s">
        <v>301</v>
      </c>
      <c r="D435" s="96"/>
      <c r="F435" s="74"/>
      <c r="G435" s="182"/>
      <c r="M435" s="41"/>
    </row>
    <row r="436" spans="1:13" ht="15.6" x14ac:dyDescent="0.3">
      <c r="A436" s="68"/>
      <c r="B436" s="96"/>
      <c r="C436" s="101"/>
      <c r="D436" s="96"/>
      <c r="F436" s="74"/>
      <c r="G436" s="182"/>
      <c r="M436" s="48"/>
    </row>
    <row r="437" spans="1:13" ht="30" x14ac:dyDescent="0.3">
      <c r="A437" s="68" t="s">
        <v>302</v>
      </c>
      <c r="B437" s="96" t="s">
        <v>303</v>
      </c>
      <c r="C437" s="78" t="s">
        <v>304</v>
      </c>
      <c r="D437" s="96"/>
      <c r="F437" s="74"/>
      <c r="G437" s="182"/>
    </row>
    <row r="438" spans="1:13" ht="15.6" x14ac:dyDescent="0.3">
      <c r="A438" s="68"/>
      <c r="B438" s="96"/>
      <c r="C438" s="78"/>
      <c r="D438" s="96"/>
      <c r="E438" s="61"/>
      <c r="F438" s="183"/>
      <c r="G438" s="182"/>
    </row>
    <row r="439" spans="1:13" ht="15.6" x14ac:dyDescent="0.3">
      <c r="A439" s="68"/>
      <c r="B439" s="96"/>
      <c r="C439" s="77" t="s">
        <v>305</v>
      </c>
      <c r="D439" s="96"/>
      <c r="E439" s="61"/>
      <c r="F439" s="183"/>
      <c r="G439" s="182"/>
    </row>
    <row r="440" spans="1:13" ht="15.6" x14ac:dyDescent="0.3">
      <c r="A440" s="68"/>
      <c r="B440" s="96"/>
      <c r="C440" s="49" t="s">
        <v>306</v>
      </c>
      <c r="D440" s="96" t="s">
        <v>159</v>
      </c>
      <c r="E440" s="11">
        <v>25</v>
      </c>
      <c r="F440" s="74"/>
      <c r="G440" s="182"/>
      <c r="I440" s="11"/>
    </row>
    <row r="441" spans="1:13" ht="15.6" x14ac:dyDescent="0.3">
      <c r="A441" s="68"/>
      <c r="B441" s="96"/>
      <c r="C441" s="49" t="s">
        <v>307</v>
      </c>
      <c r="D441" s="96" t="s">
        <v>159</v>
      </c>
      <c r="E441" s="11">
        <v>20</v>
      </c>
      <c r="F441" s="74"/>
      <c r="G441" s="182"/>
      <c r="I441" s="11"/>
    </row>
    <row r="442" spans="1:13" ht="15.6" x14ac:dyDescent="0.3">
      <c r="A442" s="68"/>
      <c r="B442" s="96"/>
      <c r="C442" s="49" t="s">
        <v>308</v>
      </c>
      <c r="D442" s="96" t="s">
        <v>159</v>
      </c>
      <c r="E442" s="11">
        <v>90</v>
      </c>
      <c r="F442" s="74"/>
      <c r="G442" s="182"/>
      <c r="I442" s="11"/>
    </row>
    <row r="443" spans="1:13" ht="15.6" x14ac:dyDescent="0.3">
      <c r="A443" s="68"/>
      <c r="B443" s="96"/>
      <c r="C443" s="49" t="s">
        <v>309</v>
      </c>
      <c r="D443" s="96" t="s">
        <v>159</v>
      </c>
      <c r="E443" s="11">
        <v>25</v>
      </c>
      <c r="F443" s="74"/>
      <c r="G443" s="182"/>
    </row>
    <row r="444" spans="1:13" ht="15.6" x14ac:dyDescent="0.3">
      <c r="A444" s="68"/>
      <c r="B444" s="96"/>
      <c r="C444" s="49"/>
      <c r="D444" s="96"/>
      <c r="F444" s="74"/>
      <c r="G444" s="182"/>
    </row>
    <row r="445" spans="1:13" ht="30" x14ac:dyDescent="0.3">
      <c r="A445" s="68"/>
      <c r="B445" s="96" t="s">
        <v>303</v>
      </c>
      <c r="C445" s="78" t="s">
        <v>310</v>
      </c>
      <c r="D445" s="96"/>
      <c r="F445" s="74"/>
      <c r="G445" s="182"/>
    </row>
    <row r="446" spans="1:13" ht="15.6" x14ac:dyDescent="0.3">
      <c r="A446" s="68"/>
      <c r="B446" s="96"/>
      <c r="C446" s="78"/>
      <c r="D446" s="96"/>
      <c r="F446" s="74"/>
      <c r="G446" s="182"/>
    </row>
    <row r="447" spans="1:13" ht="15.6" x14ac:dyDescent="0.3">
      <c r="A447" s="68"/>
      <c r="B447" s="96"/>
      <c r="C447" s="49" t="s">
        <v>311</v>
      </c>
      <c r="D447" s="96" t="s">
        <v>159</v>
      </c>
      <c r="E447" s="11">
        <f>+E$422*0.0025</f>
        <v>25</v>
      </c>
      <c r="F447" s="74"/>
      <c r="G447" s="182"/>
    </row>
    <row r="448" spans="1:13" ht="15.6" x14ac:dyDescent="0.3">
      <c r="A448" s="68"/>
      <c r="B448" s="96"/>
      <c r="C448" s="49" t="s">
        <v>312</v>
      </c>
      <c r="D448" s="96" t="s">
        <v>159</v>
      </c>
      <c r="E448" s="11">
        <f>+E$422*0.0025</f>
        <v>25</v>
      </c>
      <c r="F448" s="74"/>
      <c r="G448" s="182"/>
    </row>
    <row r="449" spans="1:7" ht="15.6" x14ac:dyDescent="0.3">
      <c r="A449" s="68"/>
      <c r="B449" s="96"/>
      <c r="C449" s="49"/>
      <c r="D449" s="96"/>
      <c r="F449" s="74"/>
      <c r="G449" s="182"/>
    </row>
    <row r="450" spans="1:7" ht="30" x14ac:dyDescent="0.3">
      <c r="A450" s="68"/>
      <c r="B450" s="96"/>
      <c r="C450" s="78" t="s">
        <v>313</v>
      </c>
      <c r="D450" s="96"/>
      <c r="E450" s="11"/>
      <c r="F450" s="74"/>
      <c r="G450" s="182"/>
    </row>
    <row r="451" spans="1:7" ht="15.6" x14ac:dyDescent="0.3">
      <c r="A451" s="68"/>
      <c r="B451" s="96"/>
      <c r="C451" s="78"/>
      <c r="D451" s="96"/>
      <c r="E451" s="11"/>
      <c r="F451" s="74"/>
      <c r="G451" s="182"/>
    </row>
    <row r="452" spans="1:7" ht="15.6" x14ac:dyDescent="0.3">
      <c r="A452" s="68"/>
      <c r="B452" s="96"/>
      <c r="C452" s="49" t="s">
        <v>314</v>
      </c>
      <c r="D452" s="96" t="s">
        <v>159</v>
      </c>
      <c r="E452" s="11">
        <f>+E$422*0.0045</f>
        <v>45</v>
      </c>
      <c r="F452" s="74"/>
      <c r="G452" s="182"/>
    </row>
    <row r="453" spans="1:7" ht="15.6" x14ac:dyDescent="0.3">
      <c r="A453" s="68"/>
      <c r="B453" s="96"/>
      <c r="C453" s="49" t="s">
        <v>315</v>
      </c>
      <c r="D453" s="96" t="s">
        <v>159</v>
      </c>
      <c r="E453" s="11">
        <v>3</v>
      </c>
      <c r="F453" s="74"/>
      <c r="G453" s="182"/>
    </row>
    <row r="454" spans="1:7" ht="15.6" x14ac:dyDescent="0.3">
      <c r="A454" s="68"/>
      <c r="B454" s="96"/>
      <c r="C454" s="49"/>
      <c r="D454" s="96"/>
      <c r="F454" s="74"/>
      <c r="G454" s="182"/>
    </row>
    <row r="455" spans="1:7" ht="30" x14ac:dyDescent="0.3">
      <c r="A455" s="68"/>
      <c r="B455" s="96"/>
      <c r="C455" s="49" t="s">
        <v>316</v>
      </c>
      <c r="D455" s="96"/>
      <c r="F455" s="74"/>
      <c r="G455" s="182"/>
    </row>
    <row r="456" spans="1:7" ht="15.6" x14ac:dyDescent="0.3">
      <c r="A456" s="68"/>
      <c r="B456" s="96"/>
      <c r="C456" s="49"/>
      <c r="D456" s="96"/>
      <c r="F456" s="74"/>
      <c r="G456" s="182"/>
    </row>
    <row r="457" spans="1:7" ht="15.6" x14ac:dyDescent="0.3">
      <c r="A457" s="68"/>
      <c r="B457" s="96"/>
      <c r="C457" s="49" t="s">
        <v>317</v>
      </c>
      <c r="D457" s="96" t="s">
        <v>159</v>
      </c>
      <c r="E457" s="11">
        <f>+E$422*0.0008</f>
        <v>8</v>
      </c>
      <c r="F457" s="74"/>
      <c r="G457" s="182"/>
    </row>
    <row r="458" spans="1:7" ht="15.6" x14ac:dyDescent="0.3">
      <c r="A458" s="68"/>
      <c r="B458" s="96"/>
      <c r="C458" s="49" t="s">
        <v>287</v>
      </c>
      <c r="D458" s="96" t="s">
        <v>159</v>
      </c>
      <c r="E458" s="11">
        <v>2</v>
      </c>
      <c r="F458" s="74"/>
      <c r="G458" s="182"/>
    </row>
    <row r="459" spans="1:7" ht="15.6" x14ac:dyDescent="0.3">
      <c r="A459" s="68"/>
      <c r="B459" s="96"/>
      <c r="C459" s="49"/>
      <c r="D459" s="96"/>
      <c r="E459" s="11"/>
      <c r="F459" s="74"/>
      <c r="G459" s="182"/>
    </row>
    <row r="460" spans="1:7" ht="30" x14ac:dyDescent="0.3">
      <c r="A460" s="68"/>
      <c r="B460" s="96"/>
      <c r="C460" s="49" t="s">
        <v>318</v>
      </c>
      <c r="D460" s="96" t="s">
        <v>159</v>
      </c>
      <c r="E460" s="11">
        <f>+E$422*0.05</f>
        <v>500</v>
      </c>
      <c r="F460" s="74"/>
      <c r="G460" s="182"/>
    </row>
    <row r="461" spans="1:7" ht="15.6" x14ac:dyDescent="0.3">
      <c r="A461" s="68"/>
      <c r="B461" s="96"/>
      <c r="C461" s="49"/>
      <c r="D461" s="96"/>
      <c r="F461" s="74"/>
      <c r="G461" s="182"/>
    </row>
    <row r="462" spans="1:7" ht="15.6" x14ac:dyDescent="0.3">
      <c r="A462" s="68" t="s">
        <v>319</v>
      </c>
      <c r="B462" s="177"/>
      <c r="C462" s="77"/>
      <c r="D462" s="96"/>
      <c r="F462" s="74"/>
      <c r="G462" s="182"/>
    </row>
    <row r="463" spans="1:7" ht="60" x14ac:dyDescent="0.3">
      <c r="A463" s="68" t="s">
        <v>320</v>
      </c>
      <c r="B463" s="102" t="s">
        <v>321</v>
      </c>
      <c r="C463" s="103" t="s">
        <v>322</v>
      </c>
      <c r="D463" s="96"/>
      <c r="F463" s="74"/>
      <c r="G463" s="182"/>
    </row>
    <row r="464" spans="1:7" ht="15.6" x14ac:dyDescent="0.3">
      <c r="A464" s="68"/>
      <c r="B464" s="102"/>
      <c r="C464" s="103"/>
      <c r="D464" s="102"/>
      <c r="F464" s="74"/>
      <c r="G464" s="182"/>
    </row>
    <row r="465" spans="1:7" ht="15.6" x14ac:dyDescent="0.3">
      <c r="A465" s="68"/>
      <c r="B465" s="104"/>
      <c r="C465" s="69" t="s">
        <v>323</v>
      </c>
      <c r="D465" s="102" t="s">
        <v>159</v>
      </c>
      <c r="E465" s="11">
        <f>+E$422*0.016</f>
        <v>160</v>
      </c>
      <c r="F465" s="74"/>
      <c r="G465" s="182"/>
    </row>
    <row r="466" spans="1:7" ht="15.6" x14ac:dyDescent="0.3">
      <c r="A466" s="68"/>
      <c r="B466" s="104"/>
      <c r="C466" s="69" t="s">
        <v>324</v>
      </c>
      <c r="D466" s="102" t="s">
        <v>159</v>
      </c>
      <c r="E466" s="11">
        <v>2</v>
      </c>
      <c r="F466" s="74"/>
      <c r="G466" s="182"/>
    </row>
    <row r="467" spans="1:7" ht="15.6" x14ac:dyDescent="0.3">
      <c r="A467" s="68"/>
      <c r="B467" s="96"/>
      <c r="C467" s="49"/>
      <c r="D467" s="96"/>
      <c r="F467" s="74"/>
      <c r="G467" s="182"/>
    </row>
    <row r="468" spans="1:7" ht="60" x14ac:dyDescent="0.3">
      <c r="A468" s="68" t="s">
        <v>325</v>
      </c>
      <c r="B468" s="104" t="s">
        <v>321</v>
      </c>
      <c r="C468" s="69" t="s">
        <v>326</v>
      </c>
      <c r="D468" s="102"/>
      <c r="E468" s="11"/>
      <c r="F468" s="74"/>
      <c r="G468" s="182"/>
    </row>
    <row r="469" spans="1:7" ht="15.6" x14ac:dyDescent="0.3">
      <c r="A469" s="68"/>
      <c r="B469" s="104"/>
      <c r="C469" s="49" t="s">
        <v>327</v>
      </c>
      <c r="D469" s="96" t="s">
        <v>159</v>
      </c>
      <c r="E469" s="11">
        <v>140</v>
      </c>
      <c r="F469" s="74"/>
      <c r="G469" s="182"/>
    </row>
    <row r="470" spans="1:7" ht="15.6" x14ac:dyDescent="0.3">
      <c r="A470" s="68"/>
      <c r="B470" s="104"/>
      <c r="C470" s="49" t="s">
        <v>328</v>
      </c>
      <c r="D470" s="96" t="s">
        <v>159</v>
      </c>
      <c r="E470" s="11">
        <v>5</v>
      </c>
      <c r="F470" s="74"/>
      <c r="G470" s="182"/>
    </row>
    <row r="471" spans="1:7" ht="15.6" x14ac:dyDescent="0.3">
      <c r="A471" s="68"/>
      <c r="B471" s="96"/>
      <c r="C471" s="49"/>
      <c r="D471" s="96"/>
      <c r="F471" s="74"/>
      <c r="G471" s="182"/>
    </row>
    <row r="472" spans="1:7" ht="15.6" x14ac:dyDescent="0.3">
      <c r="A472" s="68" t="s">
        <v>329</v>
      </c>
      <c r="B472" s="102" t="s">
        <v>278</v>
      </c>
      <c r="C472" s="78" t="s">
        <v>330</v>
      </c>
      <c r="D472" s="96"/>
      <c r="F472" s="74"/>
      <c r="G472" s="182"/>
    </row>
    <row r="473" spans="1:7" ht="30" x14ac:dyDescent="0.3">
      <c r="A473" s="68" t="s">
        <v>331</v>
      </c>
      <c r="B473" s="102"/>
      <c r="C473" s="49" t="s">
        <v>332</v>
      </c>
      <c r="D473" s="96"/>
      <c r="F473" s="74"/>
      <c r="G473" s="182"/>
    </row>
    <row r="474" spans="1:7" ht="15.6" x14ac:dyDescent="0.3">
      <c r="A474" s="68"/>
      <c r="B474" s="104"/>
      <c r="C474" s="49" t="s">
        <v>286</v>
      </c>
      <c r="D474" s="53" t="s">
        <v>159</v>
      </c>
      <c r="E474" s="11">
        <f>+E$422*0.024</f>
        <v>240</v>
      </c>
      <c r="F474" s="74"/>
      <c r="G474" s="182"/>
    </row>
    <row r="475" spans="1:7" ht="16.2" thickBot="1" x14ac:dyDescent="0.35">
      <c r="A475" s="68"/>
      <c r="B475" s="104"/>
      <c r="C475" s="49" t="s">
        <v>287</v>
      </c>
      <c r="D475" s="53" t="s">
        <v>159</v>
      </c>
      <c r="E475" s="11">
        <v>10</v>
      </c>
      <c r="F475" s="74"/>
      <c r="G475" s="182"/>
    </row>
    <row r="476" spans="1:7" ht="30" customHeight="1" thickBot="1" x14ac:dyDescent="0.35">
      <c r="A476" s="302" t="s">
        <v>65</v>
      </c>
      <c r="B476" s="301"/>
      <c r="C476" s="301"/>
      <c r="D476" s="301"/>
      <c r="E476" s="301"/>
      <c r="F476" s="301"/>
      <c r="G476" s="232"/>
    </row>
    <row r="477" spans="1:7" ht="30" customHeight="1" thickBot="1" x14ac:dyDescent="0.35">
      <c r="A477" s="302" t="s">
        <v>66</v>
      </c>
      <c r="B477" s="301"/>
      <c r="C477" s="301"/>
      <c r="D477" s="301"/>
      <c r="E477" s="301"/>
      <c r="F477" s="301"/>
      <c r="G477" s="232"/>
    </row>
    <row r="478" spans="1:7" ht="15.6" x14ac:dyDescent="0.3">
      <c r="A478" s="68"/>
      <c r="B478" s="104"/>
      <c r="C478" s="49"/>
      <c r="D478" s="96"/>
      <c r="E478" s="11"/>
      <c r="F478" s="74"/>
      <c r="G478" s="182"/>
    </row>
    <row r="479" spans="1:7" ht="30" x14ac:dyDescent="0.3">
      <c r="A479" s="68" t="s">
        <v>333</v>
      </c>
      <c r="B479" s="104"/>
      <c r="C479" s="49" t="s">
        <v>334</v>
      </c>
      <c r="D479" s="96"/>
      <c r="F479" s="74"/>
      <c r="G479" s="182"/>
    </row>
    <row r="480" spans="1:7" ht="15.6" x14ac:dyDescent="0.3">
      <c r="A480" s="68"/>
      <c r="B480" s="104"/>
      <c r="C480" s="49" t="s">
        <v>286</v>
      </c>
      <c r="D480" s="96" t="s">
        <v>159</v>
      </c>
      <c r="E480" s="11">
        <f>+E$422*0.05</f>
        <v>500</v>
      </c>
      <c r="F480" s="74"/>
      <c r="G480" s="182"/>
    </row>
    <row r="481" spans="1:7" ht="15.6" x14ac:dyDescent="0.3">
      <c r="A481" s="68"/>
      <c r="B481" s="104"/>
      <c r="C481" s="49" t="s">
        <v>287</v>
      </c>
      <c r="D481" s="96" t="s">
        <v>159</v>
      </c>
      <c r="E481" s="11">
        <v>14</v>
      </c>
      <c r="F481" s="74"/>
      <c r="G481" s="182"/>
    </row>
    <row r="482" spans="1:7" ht="15.6" x14ac:dyDescent="0.3">
      <c r="A482" s="68"/>
      <c r="B482" s="96"/>
      <c r="C482" s="49"/>
      <c r="D482" s="96"/>
      <c r="F482" s="74"/>
      <c r="G482" s="182"/>
    </row>
    <row r="483" spans="1:7" ht="30" x14ac:dyDescent="0.3">
      <c r="A483" s="68" t="s">
        <v>335</v>
      </c>
      <c r="B483" s="104"/>
      <c r="C483" s="49" t="s">
        <v>336</v>
      </c>
      <c r="D483" s="96"/>
      <c r="F483" s="74"/>
      <c r="G483" s="182"/>
    </row>
    <row r="484" spans="1:7" ht="15.6" x14ac:dyDescent="0.3">
      <c r="A484" s="68"/>
      <c r="B484" s="104"/>
      <c r="C484" s="49" t="s">
        <v>286</v>
      </c>
      <c r="D484" s="96" t="s">
        <v>159</v>
      </c>
      <c r="E484" s="11">
        <f>+E$422*0.009</f>
        <v>90</v>
      </c>
      <c r="F484" s="74"/>
      <c r="G484" s="182"/>
    </row>
    <row r="485" spans="1:7" ht="15.6" x14ac:dyDescent="0.3">
      <c r="A485" s="68"/>
      <c r="B485" s="104"/>
      <c r="C485" s="49" t="s">
        <v>287</v>
      </c>
      <c r="D485" s="96" t="s">
        <v>159</v>
      </c>
      <c r="E485" s="11">
        <v>2</v>
      </c>
      <c r="F485" s="74"/>
      <c r="G485" s="182"/>
    </row>
    <row r="486" spans="1:7" ht="15.6" x14ac:dyDescent="0.3">
      <c r="A486" s="68"/>
      <c r="B486" s="104"/>
      <c r="C486" s="49"/>
      <c r="D486" s="96"/>
      <c r="E486" s="11"/>
      <c r="F486" s="74"/>
      <c r="G486" s="182"/>
    </row>
    <row r="487" spans="1:7" ht="15.6" x14ac:dyDescent="0.3">
      <c r="A487" s="184" t="s">
        <v>337</v>
      </c>
      <c r="B487" s="104" t="s">
        <v>338</v>
      </c>
      <c r="C487" s="49" t="s">
        <v>339</v>
      </c>
      <c r="D487" s="96" t="s">
        <v>159</v>
      </c>
      <c r="E487" s="11">
        <f>+E$422*0.0315</f>
        <v>315</v>
      </c>
      <c r="F487" s="74"/>
      <c r="G487" s="182"/>
    </row>
    <row r="488" spans="1:7" ht="15.6" x14ac:dyDescent="0.3">
      <c r="A488" s="68"/>
      <c r="B488" s="104"/>
      <c r="C488" s="49"/>
      <c r="D488" s="96"/>
      <c r="F488" s="74"/>
      <c r="G488" s="182"/>
    </row>
    <row r="489" spans="1:7" ht="15.6" x14ac:dyDescent="0.3">
      <c r="A489" s="68" t="s">
        <v>340</v>
      </c>
      <c r="B489" s="104"/>
      <c r="C489" s="77" t="s">
        <v>341</v>
      </c>
      <c r="D489" s="96"/>
      <c r="F489" s="74"/>
      <c r="G489" s="182"/>
    </row>
    <row r="490" spans="1:7" ht="15.6" x14ac:dyDescent="0.3">
      <c r="A490" s="68"/>
      <c r="B490" s="104"/>
      <c r="C490" s="49"/>
      <c r="D490" s="96"/>
      <c r="F490" s="74"/>
      <c r="G490" s="182"/>
    </row>
    <row r="491" spans="1:7" ht="30" x14ac:dyDescent="0.3">
      <c r="A491" s="68" t="s">
        <v>342</v>
      </c>
      <c r="B491" s="102" t="s">
        <v>343</v>
      </c>
      <c r="C491" s="49" t="s">
        <v>344</v>
      </c>
      <c r="D491" s="96"/>
      <c r="F491" s="74"/>
      <c r="G491" s="182"/>
    </row>
    <row r="492" spans="1:7" ht="15.6" x14ac:dyDescent="0.3">
      <c r="A492" s="68"/>
      <c r="B492" s="102"/>
      <c r="C492" s="49"/>
      <c r="D492" s="96"/>
      <c r="F492" s="74"/>
      <c r="G492" s="182"/>
    </row>
    <row r="493" spans="1:7" ht="30" x14ac:dyDescent="0.3">
      <c r="A493" s="68"/>
      <c r="B493" s="102"/>
      <c r="C493" s="78" t="s">
        <v>345</v>
      </c>
      <c r="D493" s="96"/>
      <c r="F493" s="74"/>
      <c r="G493" s="182"/>
    </row>
    <row r="494" spans="1:7" ht="15.6" x14ac:dyDescent="0.3">
      <c r="A494" s="68"/>
      <c r="B494" s="102"/>
      <c r="C494" s="78" t="s">
        <v>346</v>
      </c>
      <c r="D494" s="96" t="s">
        <v>159</v>
      </c>
      <c r="E494" s="11">
        <f>+E$422*0.0015</f>
        <v>15</v>
      </c>
      <c r="F494" s="74"/>
      <c r="G494" s="182"/>
    </row>
    <row r="495" spans="1:7" ht="15.6" x14ac:dyDescent="0.3">
      <c r="A495" s="68"/>
      <c r="B495" s="102"/>
      <c r="C495" s="78" t="s">
        <v>347</v>
      </c>
      <c r="D495" s="96" t="s">
        <v>159</v>
      </c>
      <c r="E495" s="11">
        <f>+E$422*0.001</f>
        <v>10</v>
      </c>
      <c r="F495" s="74"/>
      <c r="G495" s="182"/>
    </row>
    <row r="496" spans="1:7" ht="15.6" x14ac:dyDescent="0.3">
      <c r="A496" s="68"/>
      <c r="B496" s="102"/>
      <c r="C496" s="78"/>
      <c r="D496" s="96"/>
      <c r="E496" s="11"/>
      <c r="F496" s="74"/>
      <c r="G496" s="182"/>
    </row>
    <row r="497" spans="1:7" ht="30" x14ac:dyDescent="0.3">
      <c r="A497" s="68"/>
      <c r="B497" s="102"/>
      <c r="C497" s="78" t="s">
        <v>348</v>
      </c>
      <c r="D497" s="96"/>
      <c r="E497" s="72"/>
      <c r="F497" s="74"/>
      <c r="G497" s="182"/>
    </row>
    <row r="498" spans="1:7" x14ac:dyDescent="0.25">
      <c r="A498" s="68"/>
      <c r="B498" s="102"/>
      <c r="C498" s="78" t="s">
        <v>346</v>
      </c>
      <c r="D498" s="96" t="s">
        <v>159</v>
      </c>
      <c r="E498" s="76"/>
      <c r="F498" s="74"/>
      <c r="G498" s="185" t="s">
        <v>583</v>
      </c>
    </row>
    <row r="499" spans="1:7" x14ac:dyDescent="0.25">
      <c r="A499" s="68"/>
      <c r="B499" s="102"/>
      <c r="C499" s="78" t="s">
        <v>347</v>
      </c>
      <c r="D499" s="96" t="s">
        <v>159</v>
      </c>
      <c r="E499" s="76"/>
      <c r="F499" s="74"/>
      <c r="G499" s="185" t="s">
        <v>583</v>
      </c>
    </row>
    <row r="500" spans="1:7" ht="15.6" x14ac:dyDescent="0.3">
      <c r="A500" s="68"/>
      <c r="B500" s="102"/>
      <c r="C500" s="78"/>
      <c r="D500" s="96"/>
      <c r="E500" s="72"/>
      <c r="F500" s="74"/>
      <c r="G500" s="182"/>
    </row>
    <row r="501" spans="1:7" ht="15.6" x14ac:dyDescent="0.3">
      <c r="A501" s="68"/>
      <c r="B501" s="102"/>
      <c r="C501" s="78"/>
      <c r="D501" s="96"/>
      <c r="E501" s="97"/>
      <c r="F501" s="74"/>
      <c r="G501" s="182"/>
    </row>
    <row r="502" spans="1:7" ht="30" x14ac:dyDescent="0.3">
      <c r="A502" s="68" t="s">
        <v>349</v>
      </c>
      <c r="B502" s="102"/>
      <c r="C502" s="49" t="s">
        <v>350</v>
      </c>
      <c r="D502" s="96"/>
      <c r="E502" s="97"/>
      <c r="F502" s="74"/>
      <c r="G502" s="182"/>
    </row>
    <row r="503" spans="1:7" ht="30" x14ac:dyDescent="0.3">
      <c r="A503" s="68"/>
      <c r="B503" s="102"/>
      <c r="C503" s="78" t="s">
        <v>351</v>
      </c>
      <c r="D503" s="96"/>
      <c r="E503" s="97"/>
      <c r="F503" s="74"/>
      <c r="G503" s="182"/>
    </row>
    <row r="504" spans="1:7" ht="15.6" x14ac:dyDescent="0.3">
      <c r="A504" s="68"/>
      <c r="B504" s="102"/>
      <c r="C504" s="78"/>
      <c r="D504" s="96"/>
      <c r="E504" s="97"/>
      <c r="F504" s="74"/>
      <c r="G504" s="182"/>
    </row>
    <row r="505" spans="1:7" ht="15.6" x14ac:dyDescent="0.3">
      <c r="A505" s="68"/>
      <c r="B505" s="102"/>
      <c r="C505" s="78" t="s">
        <v>346</v>
      </c>
      <c r="D505" s="96" t="s">
        <v>159</v>
      </c>
      <c r="E505" s="97">
        <v>2</v>
      </c>
      <c r="F505" s="74"/>
      <c r="G505" s="182"/>
    </row>
    <row r="506" spans="1:7" x14ac:dyDescent="0.3">
      <c r="A506" s="68"/>
      <c r="B506" s="102"/>
      <c r="C506" s="78" t="s">
        <v>347</v>
      </c>
      <c r="D506" s="96" t="s">
        <v>159</v>
      </c>
      <c r="E506" s="97"/>
      <c r="F506" s="74"/>
      <c r="G506" s="186" t="s">
        <v>583</v>
      </c>
    </row>
    <row r="507" spans="1:7" x14ac:dyDescent="0.25">
      <c r="A507" s="68"/>
      <c r="B507" s="102"/>
      <c r="C507" s="78"/>
      <c r="D507" s="96"/>
      <c r="E507" s="97"/>
      <c r="F507" s="74"/>
      <c r="G507" s="185"/>
    </row>
    <row r="508" spans="1:7" x14ac:dyDescent="0.25">
      <c r="A508" s="68"/>
      <c r="B508" s="102"/>
      <c r="C508" s="78"/>
      <c r="D508" s="96"/>
      <c r="E508" s="11"/>
      <c r="F508" s="74"/>
      <c r="G508" s="185"/>
    </row>
    <row r="509" spans="1:7" ht="30" x14ac:dyDescent="0.25">
      <c r="A509" s="68" t="s">
        <v>352</v>
      </c>
      <c r="B509" s="104" t="s">
        <v>353</v>
      </c>
      <c r="C509" s="69" t="s">
        <v>354</v>
      </c>
      <c r="D509" s="96"/>
      <c r="F509" s="74"/>
      <c r="G509" s="185"/>
    </row>
    <row r="510" spans="1:7" x14ac:dyDescent="0.25">
      <c r="A510" s="68"/>
      <c r="B510" s="104"/>
      <c r="C510" s="49" t="s">
        <v>355</v>
      </c>
      <c r="D510" s="53" t="s">
        <v>155</v>
      </c>
      <c r="E510" s="11">
        <f>+E$422*0.03</f>
        <v>300</v>
      </c>
      <c r="F510" s="74"/>
      <c r="G510" s="185"/>
    </row>
    <row r="511" spans="1:7" x14ac:dyDescent="0.25">
      <c r="A511" s="68"/>
      <c r="B511" s="104"/>
      <c r="C511" s="49" t="s">
        <v>356</v>
      </c>
      <c r="D511" s="53" t="s">
        <v>155</v>
      </c>
      <c r="E511" s="11"/>
      <c r="F511" s="74"/>
      <c r="G511" s="185" t="s">
        <v>583</v>
      </c>
    </row>
    <row r="512" spans="1:7" ht="15.6" x14ac:dyDescent="0.3">
      <c r="A512" s="68"/>
      <c r="B512" s="102"/>
      <c r="C512" s="49"/>
      <c r="D512" s="53"/>
      <c r="F512" s="74"/>
      <c r="G512" s="182"/>
    </row>
    <row r="513" spans="1:7" ht="15.6" x14ac:dyDescent="0.3">
      <c r="A513" s="68" t="s">
        <v>357</v>
      </c>
      <c r="B513" s="102"/>
      <c r="C513" s="49" t="s">
        <v>358</v>
      </c>
      <c r="D513" s="53" t="s">
        <v>155</v>
      </c>
      <c r="E513" s="11">
        <f>+E$422*0.045</f>
        <v>450</v>
      </c>
      <c r="F513" s="74"/>
      <c r="G513" s="182"/>
    </row>
    <row r="514" spans="1:7" ht="15.6" x14ac:dyDescent="0.3">
      <c r="A514" s="68"/>
      <c r="B514" s="102"/>
      <c r="C514" s="49"/>
      <c r="D514" s="53"/>
      <c r="E514" s="11"/>
      <c r="F514" s="74"/>
      <c r="G514" s="182"/>
    </row>
    <row r="515" spans="1:7" ht="15.6" x14ac:dyDescent="0.3">
      <c r="A515" s="68" t="s">
        <v>359</v>
      </c>
      <c r="B515" s="102"/>
      <c r="C515" s="103" t="s">
        <v>360</v>
      </c>
      <c r="D515" s="96" t="s">
        <v>361</v>
      </c>
      <c r="E515" s="11">
        <f>1.5*1.5*1*450</f>
        <v>1012.5</v>
      </c>
      <c r="F515" s="74"/>
      <c r="G515" s="182"/>
    </row>
    <row r="516" spans="1:7" ht="15.6" x14ac:dyDescent="0.3">
      <c r="A516" s="68"/>
      <c r="B516" s="102"/>
      <c r="C516" s="187"/>
      <c r="D516" s="96"/>
      <c r="E516" s="11"/>
      <c r="F516" s="74"/>
      <c r="G516" s="182"/>
    </row>
    <row r="517" spans="1:7" ht="30" x14ac:dyDescent="0.3">
      <c r="A517" s="68" t="s">
        <v>362</v>
      </c>
      <c r="B517" s="102" t="s">
        <v>363</v>
      </c>
      <c r="C517" s="188" t="s">
        <v>364</v>
      </c>
      <c r="D517" s="96"/>
      <c r="E517" s="11"/>
      <c r="F517" s="74"/>
      <c r="G517" s="182"/>
    </row>
    <row r="518" spans="1:7" ht="15.6" x14ac:dyDescent="0.3">
      <c r="A518" s="68"/>
      <c r="B518" s="102"/>
      <c r="C518" s="187"/>
      <c r="D518" s="96"/>
      <c r="E518" s="11"/>
      <c r="F518" s="74"/>
      <c r="G518" s="182"/>
    </row>
    <row r="519" spans="1:7" ht="15.6" x14ac:dyDescent="0.3">
      <c r="A519" s="68"/>
      <c r="B519" s="102"/>
      <c r="C519" s="188" t="s">
        <v>365</v>
      </c>
      <c r="D519" s="96"/>
      <c r="E519" s="11"/>
      <c r="F519" s="74"/>
      <c r="G519" s="182"/>
    </row>
    <row r="520" spans="1:7" ht="15.6" x14ac:dyDescent="0.3">
      <c r="A520" s="68"/>
      <c r="B520" s="102"/>
      <c r="C520" s="188" t="s">
        <v>366</v>
      </c>
      <c r="D520" s="96" t="s">
        <v>159</v>
      </c>
      <c r="E520" s="11">
        <f>+E$422*0.045</f>
        <v>450</v>
      </c>
      <c r="F520" s="74"/>
      <c r="G520" s="182"/>
    </row>
    <row r="521" spans="1:7" ht="15.6" x14ac:dyDescent="0.3">
      <c r="A521" s="68"/>
      <c r="B521" s="102"/>
      <c r="C521" s="188" t="s">
        <v>367</v>
      </c>
      <c r="D521" s="96" t="s">
        <v>159</v>
      </c>
      <c r="E521" s="11"/>
      <c r="F521" s="74"/>
      <c r="G521" s="182"/>
    </row>
    <row r="522" spans="1:7" ht="15.6" x14ac:dyDescent="0.3">
      <c r="A522" s="68"/>
      <c r="B522" s="102"/>
      <c r="C522" s="188" t="s">
        <v>368</v>
      </c>
      <c r="D522" s="96" t="s">
        <v>159</v>
      </c>
      <c r="E522" s="11">
        <f>+E$422*0.022</f>
        <v>220</v>
      </c>
      <c r="F522" s="74"/>
      <c r="G522" s="182"/>
    </row>
    <row r="523" spans="1:7" ht="15.6" x14ac:dyDescent="0.3">
      <c r="A523" s="68"/>
      <c r="B523" s="102"/>
      <c r="C523" s="188"/>
      <c r="D523" s="96"/>
      <c r="E523" s="11"/>
      <c r="F523" s="74"/>
      <c r="G523" s="182"/>
    </row>
    <row r="524" spans="1:7" ht="15.6" x14ac:dyDescent="0.3">
      <c r="A524" s="68"/>
      <c r="B524" s="102"/>
      <c r="C524" s="188"/>
      <c r="D524" s="96"/>
      <c r="E524" s="11"/>
      <c r="F524" s="74"/>
      <c r="G524" s="182"/>
    </row>
    <row r="525" spans="1:7" ht="15.6" x14ac:dyDescent="0.3">
      <c r="A525" s="68"/>
      <c r="B525" s="102"/>
      <c r="C525" s="188"/>
      <c r="D525" s="96"/>
      <c r="E525" s="11"/>
      <c r="F525" s="74"/>
      <c r="G525" s="182"/>
    </row>
    <row r="526" spans="1:7" ht="15.6" x14ac:dyDescent="0.3">
      <c r="A526" s="68"/>
      <c r="B526" s="102"/>
      <c r="C526" s="188"/>
      <c r="D526" s="96"/>
      <c r="E526" s="11"/>
      <c r="F526" s="74"/>
      <c r="G526" s="182"/>
    </row>
    <row r="527" spans="1:7" ht="15.6" x14ac:dyDescent="0.3">
      <c r="A527" s="68"/>
      <c r="B527" s="102"/>
      <c r="C527" s="188"/>
      <c r="D527" s="96"/>
      <c r="E527" s="11"/>
      <c r="F527" s="74"/>
      <c r="G527" s="182"/>
    </row>
    <row r="528" spans="1:7" ht="15.6" x14ac:dyDescent="0.3">
      <c r="A528" s="68"/>
      <c r="B528" s="102"/>
      <c r="C528" s="188"/>
      <c r="D528" s="96"/>
      <c r="E528" s="11"/>
      <c r="F528" s="74"/>
      <c r="G528" s="182"/>
    </row>
    <row r="529" spans="1:7" ht="15.6" x14ac:dyDescent="0.3">
      <c r="A529" s="68"/>
      <c r="B529" s="102"/>
      <c r="C529" s="188"/>
      <c r="D529" s="96"/>
      <c r="E529" s="11"/>
      <c r="F529" s="74"/>
      <c r="G529" s="182"/>
    </row>
    <row r="530" spans="1:7" ht="15.6" x14ac:dyDescent="0.3">
      <c r="A530" s="68"/>
      <c r="B530" s="102"/>
      <c r="C530" s="188"/>
      <c r="D530" s="96"/>
      <c r="E530" s="11"/>
      <c r="F530" s="74"/>
      <c r="G530" s="182"/>
    </row>
    <row r="531" spans="1:7" ht="15.6" x14ac:dyDescent="0.3">
      <c r="A531" s="68"/>
      <c r="B531" s="102"/>
      <c r="C531" s="188"/>
      <c r="D531" s="96"/>
      <c r="E531" s="11"/>
      <c r="F531" s="74"/>
      <c r="G531" s="182"/>
    </row>
    <row r="532" spans="1:7" ht="15.6" x14ac:dyDescent="0.3">
      <c r="A532" s="68"/>
      <c r="B532" s="102"/>
      <c r="C532" s="188"/>
      <c r="D532" s="96"/>
      <c r="E532" s="11"/>
      <c r="F532" s="74"/>
      <c r="G532" s="182"/>
    </row>
    <row r="533" spans="1:7" ht="15.6" x14ac:dyDescent="0.3">
      <c r="A533" s="68"/>
      <c r="B533" s="102"/>
      <c r="C533" s="188"/>
      <c r="D533" s="96"/>
      <c r="E533" s="11"/>
      <c r="F533" s="74"/>
      <c r="G533" s="182"/>
    </row>
    <row r="534" spans="1:7" ht="15.6" x14ac:dyDescent="0.3">
      <c r="A534" s="68"/>
      <c r="B534" s="102"/>
      <c r="C534" s="188"/>
      <c r="D534" s="96"/>
      <c r="E534" s="11"/>
      <c r="F534" s="74"/>
      <c r="G534" s="182"/>
    </row>
    <row r="535" spans="1:7" ht="15.6" x14ac:dyDescent="0.3">
      <c r="A535" s="68"/>
      <c r="B535" s="102"/>
      <c r="C535" s="188"/>
      <c r="D535" s="96"/>
      <c r="E535" s="11"/>
      <c r="F535" s="74"/>
      <c r="G535" s="182"/>
    </row>
    <row r="536" spans="1:7" ht="16.2" thickBot="1" x14ac:dyDescent="0.35">
      <c r="A536" s="68"/>
      <c r="B536" s="102"/>
      <c r="C536" s="188"/>
      <c r="D536" s="96"/>
      <c r="E536" s="11"/>
      <c r="F536" s="74"/>
      <c r="G536" s="182"/>
    </row>
    <row r="537" spans="1:7" ht="31.95" customHeight="1" thickBot="1" x14ac:dyDescent="0.35">
      <c r="A537" s="302" t="s">
        <v>262</v>
      </c>
      <c r="B537" s="301"/>
      <c r="C537" s="301"/>
      <c r="D537" s="301"/>
      <c r="E537" s="301"/>
      <c r="F537" s="301"/>
      <c r="G537" s="244"/>
    </row>
    <row r="538" spans="1:7" ht="33" customHeight="1" thickBot="1" x14ac:dyDescent="0.35">
      <c r="A538" s="54" t="s">
        <v>0</v>
      </c>
      <c r="B538" s="55" t="s">
        <v>1</v>
      </c>
      <c r="C538" s="55" t="s">
        <v>2</v>
      </c>
      <c r="D538" s="55" t="s">
        <v>3</v>
      </c>
      <c r="E538" s="56" t="s">
        <v>281</v>
      </c>
      <c r="F538" s="105" t="s">
        <v>5</v>
      </c>
      <c r="G538" s="58" t="s">
        <v>6</v>
      </c>
    </row>
    <row r="539" spans="1:7" ht="15.6" x14ac:dyDescent="0.3">
      <c r="A539" s="189" t="s">
        <v>369</v>
      </c>
      <c r="B539" s="151" t="s">
        <v>370</v>
      </c>
      <c r="C539" s="190" t="s">
        <v>371</v>
      </c>
      <c r="D539" s="6"/>
      <c r="E539" s="16"/>
      <c r="F539" s="246"/>
      <c r="G539" s="19"/>
    </row>
    <row r="540" spans="1:7" ht="15.6" x14ac:dyDescent="0.3">
      <c r="A540" s="189"/>
      <c r="B540" s="151" t="s">
        <v>372</v>
      </c>
      <c r="C540" s="190"/>
      <c r="D540" s="6"/>
      <c r="E540" s="16"/>
      <c r="F540" s="144"/>
      <c r="G540" s="19"/>
    </row>
    <row r="541" spans="1:7" ht="15.6" x14ac:dyDescent="0.3">
      <c r="A541" s="189" t="s">
        <v>373</v>
      </c>
      <c r="B541" s="13"/>
      <c r="C541" s="107" t="s">
        <v>374</v>
      </c>
      <c r="D541" s="191"/>
      <c r="E541" s="16"/>
      <c r="F541" s="144"/>
      <c r="G541" s="19"/>
    </row>
    <row r="542" spans="1:7" ht="15.6" x14ac:dyDescent="0.3">
      <c r="A542" s="189"/>
      <c r="B542" s="13"/>
      <c r="C542" s="107"/>
      <c r="D542" s="191"/>
      <c r="E542" s="16"/>
      <c r="F542" s="144"/>
      <c r="G542" s="19"/>
    </row>
    <row r="543" spans="1:7" ht="45" x14ac:dyDescent="0.3">
      <c r="A543" s="189"/>
      <c r="B543" s="23" t="s">
        <v>375</v>
      </c>
      <c r="C543" s="14" t="s">
        <v>376</v>
      </c>
      <c r="D543" s="27"/>
      <c r="E543" s="192"/>
      <c r="F543" s="144"/>
      <c r="G543" s="19"/>
    </row>
    <row r="544" spans="1:7" ht="15.6" x14ac:dyDescent="0.3">
      <c r="A544" s="189"/>
      <c r="B544" s="13"/>
      <c r="C544" s="14"/>
      <c r="D544" s="27"/>
      <c r="E544" s="192"/>
      <c r="F544" s="144"/>
      <c r="G544" s="19"/>
    </row>
    <row r="545" spans="1:7" ht="15.6" x14ac:dyDescent="0.25">
      <c r="A545" s="189"/>
      <c r="B545" s="13"/>
      <c r="C545" s="14" t="s">
        <v>377</v>
      </c>
      <c r="D545" s="152" t="s">
        <v>175</v>
      </c>
      <c r="E545" s="192">
        <v>5297.6</v>
      </c>
      <c r="F545" s="144"/>
      <c r="G545" s="19"/>
    </row>
    <row r="546" spans="1:7" ht="15.6" x14ac:dyDescent="0.25">
      <c r="A546" s="189"/>
      <c r="B546" s="13"/>
      <c r="C546" s="14"/>
      <c r="D546" s="152"/>
      <c r="E546" s="192"/>
      <c r="F546" s="144"/>
      <c r="G546" s="19"/>
    </row>
    <row r="547" spans="1:7" ht="15.6" x14ac:dyDescent="0.25">
      <c r="A547" s="189"/>
      <c r="B547" s="13"/>
      <c r="C547" s="14" t="s">
        <v>378</v>
      </c>
      <c r="D547" s="152" t="s">
        <v>175</v>
      </c>
      <c r="E547" s="193">
        <v>560</v>
      </c>
      <c r="F547" s="144"/>
      <c r="G547" s="19"/>
    </row>
    <row r="548" spans="1:7" ht="15.6" x14ac:dyDescent="0.3">
      <c r="A548" s="189"/>
      <c r="B548" s="13"/>
      <c r="C548" s="14"/>
      <c r="D548" s="27"/>
      <c r="E548" s="192"/>
      <c r="F548" s="144"/>
      <c r="G548" s="19"/>
    </row>
    <row r="549" spans="1:7" x14ac:dyDescent="0.3">
      <c r="A549" s="189" t="s">
        <v>379</v>
      </c>
      <c r="B549" s="23" t="s">
        <v>380</v>
      </c>
      <c r="C549" s="14" t="s">
        <v>381</v>
      </c>
      <c r="D549" s="27"/>
      <c r="E549" s="192"/>
      <c r="F549" s="144"/>
      <c r="G549" s="19"/>
    </row>
    <row r="550" spans="1:7" ht="15.6" x14ac:dyDescent="0.3">
      <c r="A550" s="189"/>
      <c r="B550" s="13"/>
      <c r="C550" s="14"/>
      <c r="D550" s="27"/>
      <c r="E550" s="192"/>
      <c r="F550" s="144"/>
      <c r="G550" s="19"/>
    </row>
    <row r="551" spans="1:7" ht="15.6" x14ac:dyDescent="0.25">
      <c r="A551" s="189"/>
      <c r="B551" s="13"/>
      <c r="C551" s="14" t="s">
        <v>382</v>
      </c>
      <c r="D551" s="152" t="s">
        <v>175</v>
      </c>
      <c r="E551" s="192">
        <v>1854.16</v>
      </c>
      <c r="F551" s="144"/>
      <c r="G551" s="19"/>
    </row>
    <row r="552" spans="1:7" ht="15.6" x14ac:dyDescent="0.3">
      <c r="A552" s="189"/>
      <c r="B552" s="13"/>
      <c r="C552" s="14"/>
      <c r="D552" s="27"/>
      <c r="E552" s="192"/>
      <c r="F552" s="144"/>
      <c r="G552" s="19"/>
    </row>
    <row r="553" spans="1:7" ht="15.6" x14ac:dyDescent="0.25">
      <c r="A553" s="189"/>
      <c r="B553" s="13"/>
      <c r="C553" s="14" t="s">
        <v>383</v>
      </c>
      <c r="D553" s="152" t="s">
        <v>175</v>
      </c>
      <c r="E553" s="192">
        <v>529.7600000000001</v>
      </c>
      <c r="F553" s="144"/>
      <c r="G553" s="19"/>
    </row>
    <row r="554" spans="1:7" ht="15.6" x14ac:dyDescent="0.3">
      <c r="A554" s="189"/>
      <c r="B554" s="13"/>
      <c r="C554" s="14"/>
      <c r="D554" s="27"/>
      <c r="E554" s="192"/>
      <c r="F554" s="144"/>
      <c r="G554" s="19"/>
    </row>
    <row r="555" spans="1:7" ht="15.6" x14ac:dyDescent="0.3">
      <c r="A555" s="189" t="s">
        <v>384</v>
      </c>
      <c r="B555" s="20"/>
      <c r="C555" s="107" t="s">
        <v>385</v>
      </c>
      <c r="D555" s="27"/>
      <c r="E555" s="16"/>
      <c r="F555" s="144"/>
      <c r="G555" s="19"/>
    </row>
    <row r="556" spans="1:7" ht="15.6" x14ac:dyDescent="0.3">
      <c r="A556" s="189"/>
      <c r="B556" s="20"/>
      <c r="C556" s="107"/>
      <c r="D556" s="27"/>
      <c r="E556" s="16"/>
      <c r="F556" s="144"/>
      <c r="G556" s="19"/>
    </row>
    <row r="557" spans="1:7" x14ac:dyDescent="0.3">
      <c r="A557" s="189" t="s">
        <v>386</v>
      </c>
      <c r="B557" s="20"/>
      <c r="C557" s="14" t="s">
        <v>387</v>
      </c>
      <c r="D557" s="27" t="s">
        <v>245</v>
      </c>
      <c r="E557" s="16">
        <v>2270.4</v>
      </c>
      <c r="F557" s="144"/>
      <c r="G557" s="19"/>
    </row>
    <row r="558" spans="1:7" x14ac:dyDescent="0.3">
      <c r="A558" s="189"/>
      <c r="B558" s="20"/>
      <c r="C558" s="14"/>
      <c r="D558" s="108"/>
      <c r="E558" s="16"/>
      <c r="F558" s="144"/>
      <c r="G558" s="19"/>
    </row>
    <row r="559" spans="1:7" ht="31.2" x14ac:dyDescent="0.3">
      <c r="A559" s="189" t="s">
        <v>388</v>
      </c>
      <c r="B559" s="20"/>
      <c r="C559" s="107" t="s">
        <v>389</v>
      </c>
      <c r="D559" s="108"/>
      <c r="E559" s="16"/>
      <c r="F559" s="144"/>
      <c r="G559" s="19"/>
    </row>
    <row r="560" spans="1:7" x14ac:dyDescent="0.3">
      <c r="A560" s="189"/>
      <c r="B560" s="20"/>
      <c r="C560" s="14" t="s">
        <v>390</v>
      </c>
      <c r="D560" s="108"/>
      <c r="E560" s="16"/>
      <c r="F560" s="247"/>
      <c r="G560" s="19"/>
    </row>
    <row r="561" spans="1:12" x14ac:dyDescent="0.3">
      <c r="A561" s="189"/>
      <c r="B561" s="20"/>
      <c r="C561" s="14"/>
      <c r="D561" s="108"/>
      <c r="E561" s="16"/>
      <c r="F561" s="247"/>
      <c r="G561" s="19"/>
    </row>
    <row r="562" spans="1:12" x14ac:dyDescent="0.3">
      <c r="A562" s="189"/>
      <c r="B562" s="20"/>
      <c r="C562" s="14" t="s">
        <v>391</v>
      </c>
      <c r="D562" s="108"/>
      <c r="E562" s="16"/>
      <c r="F562" s="144"/>
      <c r="G562" s="19"/>
    </row>
    <row r="563" spans="1:12" x14ac:dyDescent="0.3">
      <c r="A563" s="189"/>
      <c r="B563" s="20"/>
      <c r="C563" s="14"/>
      <c r="D563" s="108"/>
      <c r="E563" s="16"/>
      <c r="F563" s="144"/>
      <c r="G563" s="19"/>
    </row>
    <row r="564" spans="1:12" ht="15.6" x14ac:dyDescent="0.3">
      <c r="A564" s="189"/>
      <c r="B564" s="13"/>
      <c r="C564" s="14" t="s">
        <v>392</v>
      </c>
      <c r="D564" s="108" t="s">
        <v>245</v>
      </c>
      <c r="E564" s="16">
        <v>3027.2000000000003</v>
      </c>
      <c r="F564" s="144"/>
      <c r="G564" s="19"/>
    </row>
    <row r="565" spans="1:12" ht="15.6" x14ac:dyDescent="0.3">
      <c r="A565" s="189"/>
      <c r="B565" s="13"/>
      <c r="C565" s="14"/>
      <c r="D565" s="108"/>
      <c r="E565" s="16"/>
      <c r="F565" s="144"/>
      <c r="G565" s="19"/>
    </row>
    <row r="566" spans="1:12" ht="15.6" x14ac:dyDescent="0.3">
      <c r="A566" s="189"/>
      <c r="B566" s="13"/>
      <c r="C566" s="14" t="s">
        <v>393</v>
      </c>
      <c r="D566" s="108" t="s">
        <v>245</v>
      </c>
      <c r="E566" s="16">
        <v>1513.6000000000001</v>
      </c>
      <c r="F566" s="144"/>
      <c r="G566" s="19"/>
    </row>
    <row r="567" spans="1:12" ht="15.6" x14ac:dyDescent="0.3">
      <c r="A567" s="189"/>
      <c r="B567" s="13"/>
      <c r="C567" s="14"/>
      <c r="D567" s="108"/>
      <c r="E567" s="16"/>
      <c r="F567" s="144"/>
      <c r="G567" s="19"/>
    </row>
    <row r="568" spans="1:12" ht="15.6" x14ac:dyDescent="0.3">
      <c r="A568" s="189"/>
      <c r="B568" s="13"/>
      <c r="C568" s="14" t="s">
        <v>394</v>
      </c>
      <c r="D568" s="108" t="s">
        <v>245</v>
      </c>
      <c r="E568" s="16">
        <v>1892</v>
      </c>
      <c r="F568" s="144"/>
      <c r="G568" s="19"/>
    </row>
    <row r="569" spans="1:12" ht="15.6" x14ac:dyDescent="0.3">
      <c r="A569" s="189"/>
      <c r="B569" s="13"/>
      <c r="C569" s="14"/>
      <c r="D569" s="108"/>
      <c r="E569" s="16"/>
      <c r="F569" s="144"/>
      <c r="G569" s="19"/>
    </row>
    <row r="570" spans="1:12" ht="15.6" x14ac:dyDescent="0.3">
      <c r="A570" s="189"/>
      <c r="B570" s="13"/>
      <c r="C570" s="23" t="s">
        <v>395</v>
      </c>
      <c r="D570" s="108" t="s">
        <v>245</v>
      </c>
      <c r="E570" s="16">
        <v>1135.2</v>
      </c>
      <c r="F570" s="144"/>
      <c r="G570" s="19"/>
      <c r="K570" s="71"/>
      <c r="L570" s="145"/>
    </row>
    <row r="571" spans="1:12" ht="15.6" x14ac:dyDescent="0.3">
      <c r="A571" s="189" t="s">
        <v>396</v>
      </c>
      <c r="B571" s="13"/>
      <c r="C571" s="23"/>
      <c r="D571" s="108"/>
      <c r="E571" s="16"/>
      <c r="F571" s="144"/>
      <c r="G571" s="19"/>
      <c r="K571" s="146"/>
      <c r="L571" s="145"/>
    </row>
    <row r="572" spans="1:12" ht="15.6" x14ac:dyDescent="0.25">
      <c r="A572" s="189"/>
      <c r="B572" s="153" t="s">
        <v>397</v>
      </c>
      <c r="C572" s="154" t="s">
        <v>398</v>
      </c>
      <c r="D572" s="23"/>
      <c r="E572" s="16"/>
      <c r="F572" s="144"/>
      <c r="G572" s="19"/>
    </row>
    <row r="573" spans="1:12" ht="15.6" x14ac:dyDescent="0.25">
      <c r="A573" s="189"/>
      <c r="B573" s="153"/>
      <c r="C573" s="154"/>
      <c r="D573" s="23"/>
      <c r="E573" s="16"/>
      <c r="F573" s="144"/>
      <c r="G573" s="19"/>
    </row>
    <row r="574" spans="1:12" ht="26.4" customHeight="1" x14ac:dyDescent="0.25">
      <c r="A574" s="189"/>
      <c r="B574" s="153" t="s">
        <v>399</v>
      </c>
      <c r="C574" s="23" t="s">
        <v>400</v>
      </c>
      <c r="D574" s="23"/>
      <c r="E574" s="16"/>
      <c r="F574" s="144"/>
      <c r="G574" s="19"/>
      <c r="K574" s="71"/>
      <c r="L574" s="145"/>
    </row>
    <row r="575" spans="1:12" ht="15.6" x14ac:dyDescent="0.3">
      <c r="A575" s="189"/>
      <c r="B575" s="13"/>
      <c r="C575" s="24"/>
      <c r="D575" s="23"/>
      <c r="E575" s="16"/>
      <c r="F575" s="144"/>
      <c r="G575" s="19"/>
      <c r="L575" s="145"/>
    </row>
    <row r="576" spans="1:12" ht="15.6" x14ac:dyDescent="0.3">
      <c r="A576" s="189"/>
      <c r="B576" s="13"/>
      <c r="C576" s="23" t="s">
        <v>401</v>
      </c>
      <c r="D576" s="27" t="s">
        <v>155</v>
      </c>
      <c r="E576" s="16">
        <v>1229.8000000000002</v>
      </c>
      <c r="F576" s="144"/>
      <c r="G576" s="19"/>
      <c r="K576" s="71"/>
    </row>
    <row r="577" spans="1:13" ht="15.6" x14ac:dyDescent="0.3">
      <c r="A577" s="189"/>
      <c r="B577" s="13"/>
      <c r="C577" s="23"/>
      <c r="D577" s="27"/>
      <c r="E577" s="16"/>
      <c r="F577" s="144"/>
      <c r="G577" s="19"/>
    </row>
    <row r="578" spans="1:13" ht="15.6" x14ac:dyDescent="0.3">
      <c r="A578" s="189"/>
      <c r="B578" s="13"/>
      <c r="C578" s="23" t="s">
        <v>402</v>
      </c>
      <c r="D578" s="27" t="s">
        <v>155</v>
      </c>
      <c r="E578" s="16">
        <v>2705.56</v>
      </c>
      <c r="F578" s="144"/>
      <c r="G578" s="19"/>
    </row>
    <row r="579" spans="1:13" ht="15.6" x14ac:dyDescent="0.3">
      <c r="A579" s="189"/>
      <c r="B579" s="13"/>
      <c r="C579" s="23"/>
      <c r="D579" s="27"/>
      <c r="E579" s="16"/>
      <c r="F579" s="144"/>
      <c r="G579" s="19"/>
    </row>
    <row r="580" spans="1:13" ht="15.6" x14ac:dyDescent="0.3">
      <c r="A580" s="189"/>
      <c r="B580" s="13"/>
      <c r="C580" s="23" t="s">
        <v>403</v>
      </c>
      <c r="D580" s="27" t="s">
        <v>155</v>
      </c>
      <c r="E580" s="16">
        <v>19172.448552648002</v>
      </c>
      <c r="F580" s="144"/>
      <c r="G580" s="19"/>
      <c r="M580" s="41"/>
    </row>
    <row r="581" spans="1:13" ht="15.6" x14ac:dyDescent="0.3">
      <c r="A581" s="189"/>
      <c r="B581" s="13"/>
      <c r="C581" s="23"/>
      <c r="D581" s="27"/>
      <c r="E581" s="16"/>
      <c r="F581" s="144"/>
      <c r="G581" s="19"/>
    </row>
    <row r="582" spans="1:13" ht="15.6" x14ac:dyDescent="0.3">
      <c r="A582" s="189"/>
      <c r="B582" s="13"/>
      <c r="C582" s="23" t="s">
        <v>404</v>
      </c>
      <c r="D582" s="27" t="s">
        <v>155</v>
      </c>
      <c r="E582" s="16">
        <v>1000</v>
      </c>
      <c r="F582" s="144"/>
      <c r="G582" s="19"/>
    </row>
    <row r="583" spans="1:13" ht="15.6" x14ac:dyDescent="0.3">
      <c r="A583" s="189"/>
      <c r="B583" s="13"/>
      <c r="C583" s="23"/>
      <c r="D583" s="27"/>
      <c r="E583" s="16"/>
      <c r="F583" s="144"/>
      <c r="G583" s="19"/>
      <c r="K583" s="41"/>
      <c r="L583" s="41"/>
      <c r="M583" s="128"/>
    </row>
    <row r="584" spans="1:13" ht="15.6" x14ac:dyDescent="0.3">
      <c r="A584" s="189" t="s">
        <v>405</v>
      </c>
      <c r="B584" s="13"/>
      <c r="C584" s="14" t="s">
        <v>406</v>
      </c>
      <c r="D584" s="27" t="s">
        <v>155</v>
      </c>
      <c r="E584" s="16">
        <v>3689.4</v>
      </c>
      <c r="F584" s="144"/>
      <c r="G584" s="19"/>
      <c r="L584" s="41"/>
    </row>
    <row r="585" spans="1:13" ht="9" customHeight="1" x14ac:dyDescent="0.3">
      <c r="A585" s="189"/>
      <c r="B585" s="13"/>
      <c r="C585" s="23"/>
      <c r="D585" s="27"/>
      <c r="E585" s="16"/>
      <c r="F585" s="144"/>
      <c r="G585" s="19"/>
    </row>
    <row r="586" spans="1:13" ht="16.2" thickBot="1" x14ac:dyDescent="0.35">
      <c r="A586" s="189" t="s">
        <v>407</v>
      </c>
      <c r="B586" s="13"/>
      <c r="C586" s="107" t="s">
        <v>408</v>
      </c>
      <c r="D586" s="27"/>
      <c r="E586" s="16"/>
      <c r="F586" s="144"/>
      <c r="G586" s="19"/>
      <c r="L586" s="48"/>
    </row>
    <row r="587" spans="1:13" ht="15.6" x14ac:dyDescent="0.3">
      <c r="A587" s="189"/>
      <c r="B587" s="13" t="s">
        <v>409</v>
      </c>
      <c r="C587" s="14" t="s">
        <v>410</v>
      </c>
      <c r="D587" s="27"/>
      <c r="E587" s="16"/>
      <c r="F587" s="144"/>
      <c r="G587" s="19"/>
      <c r="I587" s="319"/>
      <c r="J587" s="320"/>
    </row>
    <row r="588" spans="1:13" ht="16.2" thickBot="1" x14ac:dyDescent="0.35">
      <c r="A588" s="189"/>
      <c r="B588" s="13"/>
      <c r="C588" s="14" t="s">
        <v>411</v>
      </c>
      <c r="D588" s="27"/>
      <c r="E588" s="16"/>
      <c r="F588" s="144"/>
      <c r="G588" s="19"/>
      <c r="I588" s="321"/>
      <c r="J588" s="322"/>
    </row>
    <row r="589" spans="1:13" ht="15.6" x14ac:dyDescent="0.3">
      <c r="A589" s="189"/>
      <c r="B589" s="13"/>
      <c r="C589" s="14" t="s">
        <v>412</v>
      </c>
      <c r="D589" s="27"/>
      <c r="E589" s="16"/>
      <c r="F589" s="144"/>
      <c r="G589" s="19"/>
    </row>
    <row r="590" spans="1:13" ht="9" customHeight="1" x14ac:dyDescent="0.3">
      <c r="A590" s="189"/>
      <c r="B590" s="13"/>
      <c r="C590" s="14"/>
      <c r="D590" s="27"/>
      <c r="E590" s="16"/>
      <c r="F590" s="144"/>
      <c r="G590" s="19"/>
    </row>
    <row r="591" spans="1:13" ht="15.6" x14ac:dyDescent="0.3">
      <c r="A591" s="189"/>
      <c r="B591" s="13"/>
      <c r="C591" s="14" t="s">
        <v>413</v>
      </c>
      <c r="D591" s="27" t="s">
        <v>245</v>
      </c>
      <c r="E591" s="194">
        <v>1895.6737864077679</v>
      </c>
      <c r="F591" s="144"/>
      <c r="G591" s="19"/>
    </row>
    <row r="592" spans="1:13" ht="6" customHeight="1" x14ac:dyDescent="0.3">
      <c r="A592" s="189"/>
      <c r="B592" s="13"/>
      <c r="C592" s="14"/>
      <c r="D592" s="27"/>
      <c r="E592" s="16"/>
      <c r="F592" s="144"/>
      <c r="G592" s="19"/>
    </row>
    <row r="593" spans="1:7" ht="15.6" x14ac:dyDescent="0.3">
      <c r="A593" s="189"/>
      <c r="B593" s="13"/>
      <c r="C593" s="14" t="s">
        <v>414</v>
      </c>
      <c r="D593" s="27" t="s">
        <v>245</v>
      </c>
      <c r="E593" s="194">
        <v>1138.873786407768</v>
      </c>
      <c r="F593" s="144"/>
      <c r="G593" s="19"/>
    </row>
    <row r="594" spans="1:7" ht="10.199999999999999" customHeight="1" x14ac:dyDescent="0.3">
      <c r="A594" s="189"/>
      <c r="B594" s="13"/>
      <c r="C594" s="14"/>
      <c r="D594" s="27"/>
      <c r="E594" s="16"/>
      <c r="F594" s="144"/>
      <c r="G594" s="19"/>
    </row>
    <row r="595" spans="1:7" ht="15.6" x14ac:dyDescent="0.3">
      <c r="A595" s="189"/>
      <c r="B595" s="13"/>
      <c r="C595" s="14" t="s">
        <v>415</v>
      </c>
      <c r="D595" s="27" t="s">
        <v>245</v>
      </c>
      <c r="E595" s="194">
        <v>1400.4473786407736</v>
      </c>
      <c r="F595" s="144"/>
      <c r="G595" s="19"/>
    </row>
    <row r="596" spans="1:7" ht="15.6" x14ac:dyDescent="0.3">
      <c r="A596" s="189"/>
      <c r="B596" s="13"/>
      <c r="C596" s="14"/>
      <c r="D596" s="27"/>
      <c r="E596" s="194"/>
      <c r="F596" s="144"/>
      <c r="G596" s="19"/>
    </row>
    <row r="597" spans="1:7" ht="15.6" x14ac:dyDescent="0.3">
      <c r="A597" s="189"/>
      <c r="B597" s="13"/>
      <c r="C597" s="14" t="s">
        <v>416</v>
      </c>
      <c r="D597" s="27" t="s">
        <v>245</v>
      </c>
      <c r="E597" s="245">
        <v>20</v>
      </c>
      <c r="F597" s="144"/>
      <c r="G597" s="19"/>
    </row>
    <row r="598" spans="1:7" ht="15.6" x14ac:dyDescent="0.3">
      <c r="A598" s="189"/>
      <c r="B598" s="13"/>
      <c r="C598" s="14"/>
      <c r="D598" s="27"/>
      <c r="E598" s="16"/>
      <c r="F598" s="144"/>
      <c r="G598" s="19"/>
    </row>
    <row r="599" spans="1:7" ht="30" x14ac:dyDescent="0.3">
      <c r="A599" s="189" t="s">
        <v>417</v>
      </c>
      <c r="B599" s="13"/>
      <c r="C599" s="14" t="s">
        <v>418</v>
      </c>
      <c r="D599" s="27"/>
      <c r="E599" s="16"/>
      <c r="F599" s="144"/>
      <c r="G599" s="19"/>
    </row>
    <row r="600" spans="1:7" ht="15.6" x14ac:dyDescent="0.3">
      <c r="A600" s="189"/>
      <c r="B600" s="13"/>
      <c r="C600" s="14"/>
      <c r="D600" s="27"/>
      <c r="E600" s="16"/>
      <c r="F600" s="144"/>
      <c r="G600" s="19"/>
    </row>
    <row r="601" spans="1:7" ht="15.6" x14ac:dyDescent="0.3">
      <c r="A601" s="189"/>
      <c r="B601" s="13"/>
      <c r="C601" s="14" t="s">
        <v>419</v>
      </c>
      <c r="D601" s="27" t="s">
        <v>245</v>
      </c>
      <c r="E601" s="16">
        <v>4915.5262135922321</v>
      </c>
      <c r="F601" s="144"/>
      <c r="G601" s="19"/>
    </row>
    <row r="602" spans="1:7" ht="15.6" x14ac:dyDescent="0.3">
      <c r="A602" s="189"/>
      <c r="B602" s="13"/>
      <c r="C602" s="14"/>
      <c r="D602" s="27"/>
      <c r="E602" s="16"/>
      <c r="F602" s="144"/>
      <c r="G602" s="19"/>
    </row>
    <row r="603" spans="1:7" ht="15.6" x14ac:dyDescent="0.3">
      <c r="A603" s="189"/>
      <c r="B603" s="13"/>
      <c r="C603" s="14" t="s">
        <v>414</v>
      </c>
      <c r="D603" s="27" t="s">
        <v>245</v>
      </c>
      <c r="E603" s="16">
        <v>6429.1262135922316</v>
      </c>
      <c r="F603" s="144"/>
      <c r="G603" s="19"/>
    </row>
    <row r="604" spans="1:7" ht="15.6" x14ac:dyDescent="0.3">
      <c r="A604" s="189"/>
      <c r="B604" s="13"/>
      <c r="C604" s="14"/>
      <c r="D604" s="27"/>
      <c r="E604" s="16"/>
      <c r="F604" s="144"/>
      <c r="G604" s="19"/>
    </row>
    <row r="605" spans="1:7" ht="15.6" x14ac:dyDescent="0.3">
      <c r="A605" s="189"/>
      <c r="B605" s="13"/>
      <c r="C605" s="14" t="s">
        <v>415</v>
      </c>
      <c r="D605" s="27" t="s">
        <v>245</v>
      </c>
      <c r="E605" s="16">
        <v>7185.9262135922327</v>
      </c>
      <c r="F605" s="144"/>
      <c r="G605" s="19"/>
    </row>
    <row r="606" spans="1:7" ht="15.6" x14ac:dyDescent="0.3">
      <c r="A606" s="189"/>
      <c r="B606" s="13"/>
      <c r="C606" s="14"/>
      <c r="D606" s="27"/>
      <c r="E606" s="16"/>
      <c r="F606" s="144"/>
      <c r="G606" s="19"/>
    </row>
    <row r="607" spans="1:7" ht="15.6" x14ac:dyDescent="0.3">
      <c r="A607" s="189"/>
      <c r="B607" s="13"/>
      <c r="C607" s="14" t="s">
        <v>416</v>
      </c>
      <c r="D607" s="27" t="s">
        <v>245</v>
      </c>
      <c r="E607" s="245">
        <v>20</v>
      </c>
      <c r="F607" s="144"/>
      <c r="G607" s="19"/>
    </row>
    <row r="608" spans="1:7" ht="15.6" x14ac:dyDescent="0.3">
      <c r="A608" s="189"/>
      <c r="B608" s="13"/>
      <c r="C608" s="14"/>
      <c r="D608" s="27"/>
      <c r="E608" s="16"/>
      <c r="F608" s="144"/>
      <c r="G608" s="19"/>
    </row>
    <row r="609" spans="1:7" ht="16.2" thickBot="1" x14ac:dyDescent="0.35">
      <c r="A609" s="189"/>
      <c r="B609" s="13"/>
      <c r="C609" s="195"/>
      <c r="D609" s="27"/>
      <c r="E609" s="245"/>
      <c r="F609" s="144"/>
      <c r="G609" s="19"/>
    </row>
    <row r="610" spans="1:7" ht="30" customHeight="1" thickBot="1" x14ac:dyDescent="0.35">
      <c r="A610" s="302" t="s">
        <v>65</v>
      </c>
      <c r="B610" s="301"/>
      <c r="C610" s="301"/>
      <c r="D610" s="301"/>
      <c r="E610" s="301"/>
      <c r="F610" s="301"/>
      <c r="G610" s="232" t="s">
        <v>234</v>
      </c>
    </row>
    <row r="611" spans="1:7" ht="30" customHeight="1" thickBot="1" x14ac:dyDescent="0.35">
      <c r="A611" s="302" t="s">
        <v>66</v>
      </c>
      <c r="B611" s="301"/>
      <c r="C611" s="301"/>
      <c r="D611" s="301"/>
      <c r="E611" s="301"/>
      <c r="F611" s="301"/>
      <c r="G611" s="232"/>
    </row>
    <row r="612" spans="1:7" ht="27.6" customHeight="1" x14ac:dyDescent="0.3">
      <c r="A612" s="248"/>
      <c r="B612" s="249"/>
      <c r="C612" s="249"/>
      <c r="D612" s="249"/>
      <c r="E612" s="251"/>
      <c r="F612" s="158"/>
      <c r="G612" s="250"/>
    </row>
    <row r="613" spans="1:7" ht="33" customHeight="1" x14ac:dyDescent="0.3">
      <c r="A613" s="189" t="s">
        <v>420</v>
      </c>
      <c r="B613" s="20"/>
      <c r="C613" s="14" t="s">
        <v>421</v>
      </c>
      <c r="D613" s="27"/>
      <c r="E613" s="16"/>
      <c r="F613" s="144"/>
      <c r="G613" s="19"/>
    </row>
    <row r="614" spans="1:7" ht="21" customHeight="1" x14ac:dyDescent="0.3">
      <c r="A614" s="189"/>
      <c r="B614" s="13"/>
      <c r="C614" s="14" t="s">
        <v>413</v>
      </c>
      <c r="D614" s="27" t="s">
        <v>245</v>
      </c>
      <c r="E614" s="16">
        <v>0</v>
      </c>
      <c r="F614" s="144"/>
      <c r="G614" s="19" t="s">
        <v>599</v>
      </c>
    </row>
    <row r="615" spans="1:7" ht="17.25" customHeight="1" x14ac:dyDescent="0.3">
      <c r="A615" s="189"/>
      <c r="B615" s="13"/>
      <c r="C615" s="14" t="s">
        <v>414</v>
      </c>
      <c r="D615" s="27" t="s">
        <v>245</v>
      </c>
      <c r="E615" s="16">
        <v>2270</v>
      </c>
      <c r="F615" s="144"/>
      <c r="G615" s="19"/>
    </row>
    <row r="616" spans="1:7" ht="19.5" customHeight="1" x14ac:dyDescent="0.3">
      <c r="A616" s="189"/>
      <c r="B616" s="13"/>
      <c r="C616" s="14" t="s">
        <v>422</v>
      </c>
      <c r="D616" s="27" t="s">
        <v>245</v>
      </c>
      <c r="E616" s="16">
        <v>0</v>
      </c>
      <c r="F616" s="247"/>
      <c r="G616" s="19" t="s">
        <v>599</v>
      </c>
    </row>
    <row r="617" spans="1:7" ht="15.75" customHeight="1" x14ac:dyDescent="0.3">
      <c r="A617" s="189"/>
      <c r="B617" s="13"/>
      <c r="C617" s="14"/>
      <c r="D617" s="27"/>
      <c r="E617" s="16"/>
      <c r="F617" s="247"/>
      <c r="G617" s="19"/>
    </row>
    <row r="618" spans="1:7" ht="17.25" customHeight="1" x14ac:dyDescent="0.3">
      <c r="A618" s="189"/>
      <c r="B618" s="13"/>
      <c r="C618" s="14" t="s">
        <v>416</v>
      </c>
      <c r="D618" s="27" t="s">
        <v>245</v>
      </c>
      <c r="E618" s="245">
        <v>20</v>
      </c>
      <c r="F618" s="247"/>
      <c r="G618" s="19"/>
    </row>
    <row r="619" spans="1:7" ht="13.5" customHeight="1" x14ac:dyDescent="0.3">
      <c r="A619" s="189"/>
      <c r="B619" s="13"/>
      <c r="C619" s="14"/>
      <c r="D619" s="27"/>
      <c r="E619" s="16"/>
      <c r="F619" s="247"/>
      <c r="G619" s="19"/>
    </row>
    <row r="620" spans="1:7" ht="21.75" customHeight="1" x14ac:dyDescent="0.3">
      <c r="A620" s="189" t="s">
        <v>592</v>
      </c>
      <c r="B620" s="13"/>
      <c r="C620" s="14" t="s">
        <v>423</v>
      </c>
      <c r="D620" s="27" t="s">
        <v>245</v>
      </c>
      <c r="E620" s="16">
        <v>7568</v>
      </c>
      <c r="F620" s="144"/>
      <c r="G620" s="19"/>
    </row>
    <row r="621" spans="1:7" ht="11.25" customHeight="1" x14ac:dyDescent="0.3">
      <c r="A621" s="189"/>
      <c r="B621" s="13"/>
      <c r="C621" s="14"/>
      <c r="D621" s="27"/>
      <c r="E621" s="16"/>
      <c r="F621" s="144"/>
      <c r="G621" s="19"/>
    </row>
    <row r="622" spans="1:7" ht="29.25" customHeight="1" x14ac:dyDescent="0.3">
      <c r="A622" s="189"/>
      <c r="B622" s="13"/>
      <c r="C622" s="14" t="s">
        <v>424</v>
      </c>
      <c r="D622" s="27" t="s">
        <v>114</v>
      </c>
      <c r="E622" s="278">
        <v>1</v>
      </c>
      <c r="F622" s="280">
        <v>100000</v>
      </c>
      <c r="G622" s="281">
        <f>E622*F622</f>
        <v>100000</v>
      </c>
    </row>
    <row r="623" spans="1:7" ht="14.25" customHeight="1" x14ac:dyDescent="0.3">
      <c r="A623" s="189"/>
      <c r="B623" s="13"/>
      <c r="C623" s="195"/>
      <c r="D623" s="27"/>
      <c r="E623" s="245"/>
      <c r="F623" s="144"/>
      <c r="G623" s="19"/>
    </row>
    <row r="624" spans="1:7" ht="27.6" customHeight="1" thickBot="1" x14ac:dyDescent="0.35">
      <c r="A624" s="189"/>
      <c r="B624" s="13"/>
      <c r="C624" s="28" t="s">
        <v>425</v>
      </c>
      <c r="D624" s="27" t="s">
        <v>107</v>
      </c>
      <c r="E624" s="74">
        <f>F622</f>
        <v>100000</v>
      </c>
      <c r="F624" s="144"/>
      <c r="G624" s="19"/>
    </row>
    <row r="625" spans="1:7" ht="30" customHeight="1" thickBot="1" x14ac:dyDescent="0.35">
      <c r="A625" s="317" t="s">
        <v>149</v>
      </c>
      <c r="B625" s="318"/>
      <c r="C625" s="318"/>
      <c r="D625" s="318"/>
      <c r="E625" s="318"/>
      <c r="F625" s="325"/>
      <c r="G625" s="30"/>
    </row>
    <row r="626" spans="1:7" ht="30" customHeight="1" thickBot="1" x14ac:dyDescent="0.35">
      <c r="A626" s="54" t="s">
        <v>0</v>
      </c>
      <c r="B626" s="55" t="s">
        <v>1</v>
      </c>
      <c r="C626" s="55" t="s">
        <v>2</v>
      </c>
      <c r="D626" s="55" t="s">
        <v>3</v>
      </c>
      <c r="E626" s="56" t="s">
        <v>4</v>
      </c>
      <c r="F626" s="56" t="s">
        <v>5</v>
      </c>
      <c r="G626" s="109" t="s">
        <v>6</v>
      </c>
    </row>
    <row r="627" spans="1:7" ht="15.6" x14ac:dyDescent="0.3">
      <c r="A627" s="196">
        <v>7</v>
      </c>
      <c r="B627" s="110"/>
      <c r="C627" s="111" t="s">
        <v>426</v>
      </c>
      <c r="D627" s="112"/>
      <c r="E627" s="113"/>
      <c r="F627" s="252"/>
      <c r="G627" s="10"/>
    </row>
    <row r="628" spans="1:7" ht="15.6" x14ac:dyDescent="0.3">
      <c r="A628" s="196"/>
      <c r="B628" s="110"/>
      <c r="C628" s="15"/>
      <c r="D628" s="112"/>
      <c r="E628" s="1"/>
      <c r="F628" s="253"/>
      <c r="G628" s="10"/>
    </row>
    <row r="629" spans="1:7" ht="15.6" x14ac:dyDescent="0.25">
      <c r="A629" s="196" t="s">
        <v>427</v>
      </c>
      <c r="B629" s="7" t="s">
        <v>428</v>
      </c>
      <c r="C629" s="15" t="s">
        <v>429</v>
      </c>
      <c r="D629" s="6"/>
      <c r="E629" s="16"/>
      <c r="F629" s="253"/>
      <c r="G629" s="10"/>
    </row>
    <row r="630" spans="1:7" ht="15.6" x14ac:dyDescent="0.25">
      <c r="A630" s="196"/>
      <c r="B630" s="7"/>
      <c r="C630" s="15"/>
      <c r="D630" s="6"/>
      <c r="E630" s="16"/>
      <c r="F630" s="253"/>
      <c r="G630" s="10"/>
    </row>
    <row r="631" spans="1:7" x14ac:dyDescent="0.3">
      <c r="A631" s="196" t="s">
        <v>430</v>
      </c>
      <c r="B631" s="22"/>
      <c r="C631" s="22" t="s">
        <v>431</v>
      </c>
      <c r="D631" s="3" t="s">
        <v>105</v>
      </c>
      <c r="E631" s="11">
        <v>1</v>
      </c>
      <c r="F631" s="254">
        <v>5640421.0010000002</v>
      </c>
      <c r="G631" s="161">
        <f>+F631*E631</f>
        <v>5640421.0010000002</v>
      </c>
    </row>
    <row r="632" spans="1:7" x14ac:dyDescent="0.3">
      <c r="A632" s="196"/>
      <c r="B632" s="22"/>
      <c r="C632" s="22"/>
      <c r="D632" s="6"/>
      <c r="E632" s="155"/>
      <c r="F632" s="70"/>
      <c r="G632" s="19"/>
    </row>
    <row r="633" spans="1:7" x14ac:dyDescent="0.3">
      <c r="A633" s="167" t="s">
        <v>432</v>
      </c>
      <c r="B633" s="3"/>
      <c r="C633" s="28" t="s">
        <v>433</v>
      </c>
      <c r="D633" s="3" t="s">
        <v>107</v>
      </c>
      <c r="E633" s="11">
        <f>G631</f>
        <v>5640421.0010000002</v>
      </c>
      <c r="F633" s="255"/>
      <c r="G633" s="19"/>
    </row>
    <row r="634" spans="1:7" ht="15.6" x14ac:dyDescent="0.25">
      <c r="A634" s="196"/>
      <c r="B634" s="7"/>
      <c r="C634" s="15"/>
      <c r="D634" s="6"/>
      <c r="E634" s="16"/>
      <c r="F634" s="70"/>
      <c r="G634" s="19"/>
    </row>
    <row r="635" spans="1:7" ht="15.6" x14ac:dyDescent="0.25">
      <c r="A635" s="196" t="s">
        <v>434</v>
      </c>
      <c r="B635" s="7"/>
      <c r="C635" s="15" t="s">
        <v>435</v>
      </c>
      <c r="D635" s="6"/>
      <c r="E635" s="16"/>
      <c r="F635" s="256"/>
      <c r="G635" s="19"/>
    </row>
    <row r="636" spans="1:7" ht="15.6" x14ac:dyDescent="0.25">
      <c r="A636" s="196"/>
      <c r="B636" s="7"/>
      <c r="C636" s="15"/>
      <c r="D636" s="6"/>
      <c r="E636" s="16"/>
      <c r="F636" s="70"/>
      <c r="G636" s="19"/>
    </row>
    <row r="637" spans="1:7" x14ac:dyDescent="0.25">
      <c r="A637" s="196"/>
      <c r="B637" s="7" t="s">
        <v>436</v>
      </c>
      <c r="C637" s="8" t="s">
        <v>437</v>
      </c>
      <c r="D637" s="6" t="s">
        <v>245</v>
      </c>
      <c r="E637" s="16">
        <v>7000</v>
      </c>
      <c r="F637" s="70"/>
      <c r="G637" s="19"/>
    </row>
    <row r="638" spans="1:7" x14ac:dyDescent="0.25">
      <c r="A638" s="196"/>
      <c r="B638" s="7"/>
      <c r="C638" s="8"/>
      <c r="D638" s="6"/>
      <c r="E638" s="16"/>
      <c r="F638" s="70"/>
      <c r="G638" s="19"/>
    </row>
    <row r="639" spans="1:7" ht="15.6" x14ac:dyDescent="0.25">
      <c r="A639" s="196"/>
      <c r="B639" s="7"/>
      <c r="C639" s="15"/>
      <c r="D639" s="6"/>
      <c r="E639" s="16"/>
      <c r="F639" s="253"/>
      <c r="G639" s="10"/>
    </row>
    <row r="640" spans="1:7" x14ac:dyDescent="0.25">
      <c r="A640" s="196"/>
      <c r="B640" s="7"/>
      <c r="C640" s="8"/>
      <c r="D640" s="6"/>
      <c r="E640" s="16"/>
      <c r="F640" s="253"/>
      <c r="G640" s="10"/>
    </row>
    <row r="641" spans="1:7" x14ac:dyDescent="0.25">
      <c r="A641" s="196"/>
      <c r="B641" s="7"/>
      <c r="C641" s="8"/>
      <c r="D641" s="6"/>
      <c r="E641" s="16"/>
      <c r="F641" s="253"/>
      <c r="G641" s="10"/>
    </row>
    <row r="642" spans="1:7" x14ac:dyDescent="0.25">
      <c r="A642" s="196"/>
      <c r="B642" s="7"/>
      <c r="C642" s="8"/>
      <c r="D642" s="6"/>
      <c r="E642" s="16"/>
      <c r="F642" s="253"/>
      <c r="G642" s="10"/>
    </row>
    <row r="643" spans="1:7" x14ac:dyDescent="0.25">
      <c r="A643" s="196"/>
      <c r="B643" s="7"/>
      <c r="C643" s="8"/>
      <c r="D643" s="6"/>
      <c r="E643" s="16"/>
      <c r="F643" s="253"/>
      <c r="G643" s="10"/>
    </row>
    <row r="644" spans="1:7" x14ac:dyDescent="0.25">
      <c r="A644" s="196"/>
      <c r="B644" s="7"/>
      <c r="C644" s="8"/>
      <c r="D644" s="6"/>
      <c r="E644" s="16"/>
      <c r="F644" s="253"/>
      <c r="G644" s="10"/>
    </row>
    <row r="645" spans="1:7" x14ac:dyDescent="0.25">
      <c r="A645" s="196"/>
      <c r="B645" s="7"/>
      <c r="C645" s="8"/>
      <c r="D645" s="6"/>
      <c r="E645" s="16"/>
      <c r="F645" s="253"/>
      <c r="G645" s="10"/>
    </row>
    <row r="646" spans="1:7" x14ac:dyDescent="0.25">
      <c r="A646" s="196"/>
      <c r="B646" s="7"/>
      <c r="C646" s="8"/>
      <c r="D646" s="6"/>
      <c r="E646" s="16"/>
      <c r="F646" s="253"/>
      <c r="G646" s="10"/>
    </row>
    <row r="647" spans="1:7" x14ac:dyDescent="0.25">
      <c r="A647" s="196"/>
      <c r="B647" s="7"/>
      <c r="C647" s="8"/>
      <c r="D647" s="6"/>
      <c r="E647" s="16"/>
      <c r="F647" s="253"/>
      <c r="G647" s="10"/>
    </row>
    <row r="648" spans="1:7" ht="15.6" x14ac:dyDescent="0.3">
      <c r="A648" s="196"/>
      <c r="B648" s="17"/>
      <c r="C648" s="8"/>
      <c r="D648" s="6"/>
      <c r="E648" s="16"/>
      <c r="F648" s="253"/>
      <c r="G648" s="10"/>
    </row>
    <row r="649" spans="1:7" ht="15.6" x14ac:dyDescent="0.3">
      <c r="A649" s="196"/>
      <c r="B649" s="17"/>
      <c r="C649" s="8"/>
      <c r="D649" s="6"/>
      <c r="E649" s="16"/>
      <c r="F649" s="253"/>
      <c r="G649" s="10"/>
    </row>
    <row r="650" spans="1:7" ht="15.6" x14ac:dyDescent="0.3">
      <c r="A650" s="196"/>
      <c r="B650" s="17"/>
      <c r="C650" s="8"/>
      <c r="D650" s="6"/>
      <c r="E650" s="16"/>
      <c r="F650" s="253"/>
      <c r="G650" s="10"/>
    </row>
    <row r="651" spans="1:7" ht="15.6" x14ac:dyDescent="0.3">
      <c r="A651" s="196"/>
      <c r="B651" s="17"/>
      <c r="C651" s="8"/>
      <c r="D651" s="6"/>
      <c r="E651" s="16"/>
      <c r="F651" s="253"/>
      <c r="G651" s="10"/>
    </row>
    <row r="652" spans="1:7" ht="15.6" x14ac:dyDescent="0.3">
      <c r="A652" s="196"/>
      <c r="B652" s="17"/>
      <c r="C652" s="8"/>
      <c r="D652" s="6"/>
      <c r="E652" s="16"/>
      <c r="F652" s="253"/>
      <c r="G652" s="10"/>
    </row>
    <row r="653" spans="1:7" x14ac:dyDescent="0.25">
      <c r="A653" s="196"/>
      <c r="B653" s="7"/>
      <c r="C653" s="8"/>
      <c r="D653" s="6"/>
      <c r="E653" s="16"/>
      <c r="F653" s="253"/>
      <c r="G653" s="10"/>
    </row>
    <row r="654" spans="1:7" ht="15.6" x14ac:dyDescent="0.3">
      <c r="A654" s="196"/>
      <c r="B654" s="17"/>
      <c r="C654" s="15"/>
      <c r="D654" s="6"/>
      <c r="E654" s="16"/>
      <c r="F654" s="253"/>
      <c r="G654" s="10"/>
    </row>
    <row r="655" spans="1:7" ht="15.6" x14ac:dyDescent="0.25">
      <c r="A655" s="196"/>
      <c r="B655" s="7"/>
      <c r="C655" s="15"/>
      <c r="D655" s="6"/>
      <c r="E655" s="16"/>
      <c r="F655" s="253"/>
      <c r="G655" s="10"/>
    </row>
    <row r="656" spans="1:7" x14ac:dyDescent="0.25">
      <c r="A656" s="196"/>
      <c r="B656" s="7"/>
      <c r="C656" s="8"/>
      <c r="D656" s="6"/>
      <c r="E656" s="16"/>
      <c r="F656" s="253"/>
      <c r="G656" s="10"/>
    </row>
    <row r="657" spans="1:7" x14ac:dyDescent="0.25">
      <c r="A657" s="196"/>
      <c r="B657" s="7"/>
      <c r="C657" s="8"/>
      <c r="D657" s="6"/>
      <c r="E657" s="16"/>
      <c r="F657" s="253"/>
      <c r="G657" s="10"/>
    </row>
    <row r="658" spans="1:7" x14ac:dyDescent="0.25">
      <c r="A658" s="196"/>
      <c r="B658" s="7"/>
      <c r="C658" s="8"/>
      <c r="D658" s="6"/>
      <c r="E658" s="16"/>
      <c r="F658" s="253"/>
      <c r="G658" s="10"/>
    </row>
    <row r="659" spans="1:7" x14ac:dyDescent="0.25">
      <c r="A659" s="196"/>
      <c r="B659" s="7"/>
      <c r="C659" s="8"/>
      <c r="D659" s="6"/>
      <c r="E659" s="16"/>
      <c r="F659" s="253"/>
      <c r="G659" s="10"/>
    </row>
    <row r="660" spans="1:7" x14ac:dyDescent="0.25">
      <c r="A660" s="196"/>
      <c r="B660" s="7"/>
      <c r="C660" s="8"/>
      <c r="D660" s="6"/>
      <c r="E660" s="16"/>
      <c r="F660" s="253"/>
      <c r="G660" s="10"/>
    </row>
    <row r="661" spans="1:7" x14ac:dyDescent="0.25">
      <c r="A661" s="196"/>
      <c r="B661" s="7"/>
      <c r="C661" s="8"/>
      <c r="D661" s="6"/>
      <c r="E661" s="16"/>
      <c r="F661" s="253"/>
      <c r="G661" s="10"/>
    </row>
    <row r="662" spans="1:7" x14ac:dyDescent="0.25">
      <c r="A662" s="196"/>
      <c r="B662" s="7"/>
      <c r="C662" s="8"/>
      <c r="D662" s="6"/>
      <c r="E662" s="16"/>
      <c r="F662" s="253"/>
      <c r="G662" s="10"/>
    </row>
    <row r="663" spans="1:7" x14ac:dyDescent="0.25">
      <c r="A663" s="196"/>
      <c r="B663" s="7"/>
      <c r="C663" s="8"/>
      <c r="D663" s="6"/>
      <c r="E663" s="16"/>
      <c r="F663" s="253"/>
      <c r="G663" s="10"/>
    </row>
    <row r="664" spans="1:7" x14ac:dyDescent="0.25">
      <c r="A664" s="196"/>
      <c r="B664" s="7"/>
      <c r="C664" s="8"/>
      <c r="D664" s="6"/>
      <c r="E664" s="16"/>
      <c r="F664" s="253"/>
      <c r="G664" s="10"/>
    </row>
    <row r="665" spans="1:7" x14ac:dyDescent="0.25">
      <c r="A665" s="196"/>
      <c r="B665" s="7"/>
      <c r="C665" s="8"/>
      <c r="D665" s="6"/>
      <c r="E665" s="16"/>
      <c r="F665" s="253"/>
      <c r="G665" s="10"/>
    </row>
    <row r="666" spans="1:7" ht="12.6" customHeight="1" x14ac:dyDescent="0.25">
      <c r="A666" s="196"/>
      <c r="B666" s="7"/>
      <c r="C666" s="8"/>
      <c r="D666" s="6"/>
      <c r="E666" s="16"/>
      <c r="F666" s="219"/>
      <c r="G666" s="10"/>
    </row>
    <row r="667" spans="1:7" ht="15.6" thickBot="1" x14ac:dyDescent="0.3">
      <c r="A667" s="196"/>
      <c r="B667" s="7"/>
      <c r="C667" s="8"/>
      <c r="D667" s="6"/>
      <c r="E667" s="16"/>
      <c r="F667" s="253"/>
      <c r="G667" s="10"/>
    </row>
    <row r="668" spans="1:7" ht="35.1" customHeight="1" thickBot="1" x14ac:dyDescent="0.35">
      <c r="A668" s="316" t="s">
        <v>149</v>
      </c>
      <c r="B668" s="303"/>
      <c r="C668" s="303"/>
      <c r="D668" s="303"/>
      <c r="E668" s="303"/>
      <c r="F668" s="303"/>
      <c r="G668" s="30"/>
    </row>
    <row r="669" spans="1:7" ht="30" customHeight="1" thickBot="1" x14ac:dyDescent="0.35">
      <c r="A669" s="114" t="s">
        <v>0</v>
      </c>
      <c r="B669" s="114" t="s">
        <v>1</v>
      </c>
      <c r="C669" s="115" t="s">
        <v>2</v>
      </c>
      <c r="D669" s="115" t="s">
        <v>3</v>
      </c>
      <c r="E669" s="116" t="s">
        <v>4</v>
      </c>
      <c r="F669" s="105" t="s">
        <v>5</v>
      </c>
      <c r="G669" s="117" t="s">
        <v>6</v>
      </c>
    </row>
    <row r="670" spans="1:7" ht="15.6" x14ac:dyDescent="0.3">
      <c r="A670" s="197"/>
      <c r="B670" s="119"/>
      <c r="C670" s="119"/>
      <c r="D670" s="112"/>
      <c r="E670" s="113"/>
      <c r="F670" s="246"/>
      <c r="G670" s="21"/>
    </row>
    <row r="671" spans="1:7" ht="15.6" x14ac:dyDescent="0.3">
      <c r="A671" s="196">
        <v>8</v>
      </c>
      <c r="B671" s="22"/>
      <c r="C671" s="156" t="s">
        <v>438</v>
      </c>
      <c r="D671" s="6"/>
      <c r="E671" s="16"/>
      <c r="F671" s="144"/>
      <c r="G671" s="21"/>
    </row>
    <row r="672" spans="1:7" x14ac:dyDescent="0.3">
      <c r="A672" s="196" t="str">
        <f>IF(E672=0,"",$A$7&amp;COUNTIF($A$8:A671,"&gt;&lt;*")+1)</f>
        <v/>
      </c>
      <c r="B672" s="22"/>
      <c r="C672" s="22"/>
      <c r="D672" s="6"/>
      <c r="E672" s="16"/>
      <c r="F672" s="144"/>
      <c r="G672" s="21"/>
    </row>
    <row r="673" spans="1:7" x14ac:dyDescent="0.3">
      <c r="A673" s="196" t="s">
        <v>439</v>
      </c>
      <c r="B673" s="6" t="s">
        <v>440</v>
      </c>
      <c r="C673" s="22" t="s">
        <v>441</v>
      </c>
      <c r="D673" s="6" t="s">
        <v>245</v>
      </c>
      <c r="E673" s="155">
        <f>+I$587</f>
        <v>0</v>
      </c>
      <c r="F673" s="144"/>
      <c r="G673" s="21"/>
    </row>
    <row r="674" spans="1:7" x14ac:dyDescent="0.3">
      <c r="A674" s="196"/>
      <c r="B674" s="6"/>
      <c r="C674" s="22"/>
      <c r="D674" s="6"/>
      <c r="E674" s="155"/>
      <c r="F674" s="144"/>
      <c r="G674" s="21"/>
    </row>
    <row r="675" spans="1:7" x14ac:dyDescent="0.3">
      <c r="A675" s="167" t="s">
        <v>442</v>
      </c>
      <c r="B675" s="6" t="s">
        <v>443</v>
      </c>
      <c r="C675" s="22" t="s">
        <v>444</v>
      </c>
      <c r="D675" s="6" t="s">
        <v>245</v>
      </c>
      <c r="E675" s="155">
        <f>+I$587</f>
        <v>0</v>
      </c>
      <c r="F675" s="144"/>
      <c r="G675" s="21"/>
    </row>
    <row r="676" spans="1:7" x14ac:dyDescent="0.3">
      <c r="A676" s="196"/>
      <c r="B676" s="6"/>
      <c r="C676" s="22"/>
      <c r="D676" s="6"/>
      <c r="E676" s="155"/>
      <c r="F676" s="144"/>
      <c r="G676" s="21"/>
    </row>
    <row r="677" spans="1:7" x14ac:dyDescent="0.3">
      <c r="A677" s="196" t="s">
        <v>445</v>
      </c>
      <c r="B677" s="6" t="s">
        <v>446</v>
      </c>
      <c r="C677" s="22" t="s">
        <v>447</v>
      </c>
      <c r="D677" s="3" t="s">
        <v>105</v>
      </c>
      <c r="E677" s="11">
        <v>1</v>
      </c>
      <c r="F677" s="258">
        <v>957263.63457859296</v>
      </c>
      <c r="G677" s="159">
        <f t="shared" ref="G677" si="3">E677*F677</f>
        <v>957263.63457859296</v>
      </c>
    </row>
    <row r="678" spans="1:7" x14ac:dyDescent="0.3">
      <c r="A678" s="196"/>
      <c r="B678" s="22"/>
      <c r="C678" s="22"/>
      <c r="D678" s="6"/>
      <c r="E678" s="155"/>
      <c r="F678" s="144"/>
      <c r="G678" s="21"/>
    </row>
    <row r="679" spans="1:7" x14ac:dyDescent="0.3">
      <c r="A679" s="167" t="s">
        <v>448</v>
      </c>
      <c r="B679" s="3"/>
      <c r="C679" s="28" t="s">
        <v>449</v>
      </c>
      <c r="D679" s="164" t="s">
        <v>107</v>
      </c>
      <c r="E679" s="11">
        <f>+G677</f>
        <v>957263.63457859296</v>
      </c>
      <c r="F679" s="259"/>
      <c r="G679" s="21"/>
    </row>
    <row r="680" spans="1:7" x14ac:dyDescent="0.3">
      <c r="A680" s="196"/>
      <c r="B680" s="22"/>
      <c r="C680" s="22"/>
      <c r="D680" s="6"/>
      <c r="E680" s="155"/>
      <c r="F680" s="144"/>
      <c r="G680" s="21"/>
    </row>
    <row r="681" spans="1:7" ht="15.6" x14ac:dyDescent="0.3">
      <c r="A681" s="196"/>
      <c r="B681" s="25"/>
      <c r="C681" s="22" t="s">
        <v>450</v>
      </c>
      <c r="D681" s="6"/>
      <c r="E681" s="155"/>
      <c r="F681" s="144"/>
      <c r="G681" s="21"/>
    </row>
    <row r="682" spans="1:7" ht="15.6" x14ac:dyDescent="0.3">
      <c r="A682" s="196"/>
      <c r="B682" s="25"/>
      <c r="C682" s="22"/>
      <c r="D682" s="6"/>
      <c r="E682" s="155"/>
      <c r="F682" s="144"/>
      <c r="G682" s="21"/>
    </row>
    <row r="683" spans="1:7" x14ac:dyDescent="0.3">
      <c r="A683" s="196" t="s">
        <v>451</v>
      </c>
      <c r="B683" s="22" t="s">
        <v>452</v>
      </c>
      <c r="C683" s="22" t="s">
        <v>453</v>
      </c>
      <c r="D683" s="6" t="s">
        <v>245</v>
      </c>
      <c r="E683" s="155">
        <f>+I$587*0.6</f>
        <v>0</v>
      </c>
      <c r="F683" s="144"/>
      <c r="G683" s="21"/>
    </row>
    <row r="684" spans="1:7" ht="15.6" x14ac:dyDescent="0.3">
      <c r="A684" s="196"/>
      <c r="B684" s="25"/>
      <c r="C684" s="22"/>
      <c r="D684" s="6"/>
      <c r="E684" s="155"/>
      <c r="F684" s="144"/>
      <c r="G684" s="21"/>
    </row>
    <row r="685" spans="1:7" x14ac:dyDescent="0.3">
      <c r="A685" s="196" t="s">
        <v>454</v>
      </c>
      <c r="B685" s="22" t="s">
        <v>455</v>
      </c>
      <c r="C685" s="22" t="s">
        <v>456</v>
      </c>
      <c r="D685" s="6"/>
      <c r="E685" s="155"/>
      <c r="F685" s="144"/>
      <c r="G685" s="21"/>
    </row>
    <row r="686" spans="1:7" ht="15.6" x14ac:dyDescent="0.3">
      <c r="A686" s="196"/>
      <c r="B686" s="25"/>
      <c r="C686" s="22"/>
      <c r="D686" s="6"/>
      <c r="E686" s="155"/>
      <c r="F686" s="144"/>
      <c r="G686" s="21"/>
    </row>
    <row r="687" spans="1:7" ht="15.6" x14ac:dyDescent="0.3">
      <c r="A687" s="196"/>
      <c r="B687" s="25"/>
      <c r="C687" s="22" t="s">
        <v>457</v>
      </c>
      <c r="D687" s="6" t="s">
        <v>245</v>
      </c>
      <c r="E687" s="155">
        <f>+I$587*0.35</f>
        <v>0</v>
      </c>
      <c r="F687" s="144"/>
      <c r="G687" s="21"/>
    </row>
    <row r="688" spans="1:7" ht="15.6" x14ac:dyDescent="0.3">
      <c r="A688" s="196"/>
      <c r="B688" s="25"/>
      <c r="C688" s="22"/>
      <c r="D688" s="6"/>
      <c r="E688" s="155"/>
      <c r="F688" s="144"/>
      <c r="G688" s="21"/>
    </row>
    <row r="689" spans="1:7" ht="15.6" x14ac:dyDescent="0.3">
      <c r="A689" s="196"/>
      <c r="B689" s="25"/>
      <c r="C689" s="22" t="s">
        <v>458</v>
      </c>
      <c r="D689" s="6" t="s">
        <v>245</v>
      </c>
      <c r="E689" s="155">
        <f>+I$587*0.35</f>
        <v>0</v>
      </c>
      <c r="F689" s="144"/>
      <c r="G689" s="21"/>
    </row>
    <row r="690" spans="1:7" ht="15.6" x14ac:dyDescent="0.3">
      <c r="A690" s="196"/>
      <c r="B690" s="25"/>
      <c r="C690" s="22"/>
      <c r="D690" s="6"/>
      <c r="E690" s="155"/>
      <c r="F690" s="144"/>
      <c r="G690" s="21"/>
    </row>
    <row r="691" spans="1:7" ht="15.6" x14ac:dyDescent="0.3">
      <c r="A691" s="196" t="s">
        <v>459</v>
      </c>
      <c r="B691" s="25"/>
      <c r="C691" s="22" t="s">
        <v>460</v>
      </c>
      <c r="D691" s="6"/>
      <c r="E691" s="155"/>
      <c r="F691" s="144"/>
      <c r="G691" s="21"/>
    </row>
    <row r="692" spans="1:7" ht="15.6" x14ac:dyDescent="0.3">
      <c r="A692" s="196"/>
      <c r="B692" s="25"/>
      <c r="C692" s="22"/>
      <c r="D692" s="6"/>
      <c r="E692" s="155"/>
      <c r="F692" s="144"/>
      <c r="G692" s="21"/>
    </row>
    <row r="693" spans="1:7" ht="15.6" x14ac:dyDescent="0.3">
      <c r="A693" s="196"/>
      <c r="B693" s="25"/>
      <c r="C693" s="22" t="s">
        <v>461</v>
      </c>
      <c r="D693" s="6" t="s">
        <v>245</v>
      </c>
      <c r="E693" s="155">
        <f>+I$587*0.35</f>
        <v>0</v>
      </c>
      <c r="F693" s="144"/>
      <c r="G693" s="21"/>
    </row>
    <row r="694" spans="1:7" ht="15.6" x14ac:dyDescent="0.3">
      <c r="A694" s="196"/>
      <c r="B694" s="25"/>
      <c r="C694" s="22"/>
      <c r="D694" s="6"/>
      <c r="E694" s="155"/>
      <c r="F694" s="144"/>
      <c r="G694" s="21"/>
    </row>
    <row r="695" spans="1:7" ht="15.6" x14ac:dyDescent="0.3">
      <c r="A695" s="196"/>
      <c r="B695" s="25"/>
      <c r="C695" s="22" t="s">
        <v>462</v>
      </c>
      <c r="D695" s="6" t="s">
        <v>245</v>
      </c>
      <c r="E695" s="155">
        <f>+I$587*0.35</f>
        <v>0</v>
      </c>
      <c r="F695" s="144"/>
      <c r="G695" s="21"/>
    </row>
    <row r="696" spans="1:7" ht="15.6" x14ac:dyDescent="0.3">
      <c r="A696" s="196"/>
      <c r="B696" s="25"/>
      <c r="C696" s="22"/>
      <c r="D696" s="6"/>
      <c r="E696" s="155"/>
      <c r="F696" s="144"/>
      <c r="G696" s="21"/>
    </row>
    <row r="697" spans="1:7" x14ac:dyDescent="0.3">
      <c r="A697" s="196" t="s">
        <v>463</v>
      </c>
      <c r="B697" s="22" t="s">
        <v>464</v>
      </c>
      <c r="C697" s="22" t="s">
        <v>465</v>
      </c>
      <c r="D697" s="6"/>
      <c r="E697" s="155"/>
      <c r="F697" s="144"/>
      <c r="G697" s="21"/>
    </row>
    <row r="698" spans="1:7" ht="15.6" x14ac:dyDescent="0.3">
      <c r="A698" s="196"/>
      <c r="B698" s="25"/>
      <c r="C698" s="22"/>
      <c r="D698" s="6"/>
      <c r="E698" s="155"/>
      <c r="F698" s="144"/>
      <c r="G698" s="21"/>
    </row>
    <row r="699" spans="1:7" ht="15.6" x14ac:dyDescent="0.3">
      <c r="A699" s="196"/>
      <c r="B699" s="25"/>
      <c r="C699" s="22" t="s">
        <v>466</v>
      </c>
      <c r="D699" s="6" t="s">
        <v>245</v>
      </c>
      <c r="E699" s="155">
        <f>+I$587*0.6</f>
        <v>0</v>
      </c>
      <c r="F699" s="144"/>
      <c r="G699" s="21"/>
    </row>
    <row r="700" spans="1:7" ht="15.6" x14ac:dyDescent="0.3">
      <c r="A700" s="196"/>
      <c r="B700" s="25"/>
      <c r="C700" s="22"/>
      <c r="D700" s="6"/>
      <c r="E700" s="155"/>
      <c r="F700" s="144"/>
      <c r="G700" s="21"/>
    </row>
    <row r="701" spans="1:7" ht="15.6" x14ac:dyDescent="0.3">
      <c r="A701" s="196"/>
      <c r="B701" s="25"/>
      <c r="C701" s="22" t="s">
        <v>467</v>
      </c>
      <c r="D701" s="6" t="s">
        <v>245</v>
      </c>
      <c r="E701" s="155">
        <f>+I$587*0.6</f>
        <v>0</v>
      </c>
      <c r="F701" s="144"/>
      <c r="G701" s="21"/>
    </row>
    <row r="702" spans="1:7" ht="15.6" x14ac:dyDescent="0.3">
      <c r="A702" s="196"/>
      <c r="B702" s="25"/>
      <c r="C702" s="22"/>
      <c r="D702" s="6"/>
      <c r="E702" s="155"/>
      <c r="F702" s="144"/>
      <c r="G702" s="21"/>
    </row>
    <row r="703" spans="1:7" ht="15.6" x14ac:dyDescent="0.3">
      <c r="A703" s="196"/>
      <c r="B703" s="25"/>
      <c r="C703" s="22" t="s">
        <v>468</v>
      </c>
      <c r="D703" s="6" t="s">
        <v>245</v>
      </c>
      <c r="E703" s="155">
        <f>+I$587*0.6</f>
        <v>0</v>
      </c>
      <c r="F703" s="144"/>
      <c r="G703" s="21"/>
    </row>
    <row r="704" spans="1:7" ht="15.6" x14ac:dyDescent="0.3">
      <c r="A704" s="196"/>
      <c r="B704" s="25"/>
      <c r="C704" s="22"/>
      <c r="D704" s="6"/>
      <c r="E704" s="16"/>
      <c r="F704" s="144"/>
      <c r="G704" s="21"/>
    </row>
    <row r="705" spans="1:7" ht="28.95" customHeight="1" x14ac:dyDescent="0.3">
      <c r="A705" s="196" t="s">
        <v>448</v>
      </c>
      <c r="B705" s="22" t="s">
        <v>469</v>
      </c>
      <c r="C705" s="25" t="s">
        <v>470</v>
      </c>
      <c r="D705" s="6"/>
      <c r="E705" s="16"/>
      <c r="F705" s="144"/>
      <c r="G705" s="21"/>
    </row>
    <row r="706" spans="1:7" x14ac:dyDescent="0.3">
      <c r="A706" s="196"/>
      <c r="B706" s="22"/>
      <c r="C706" s="22"/>
      <c r="D706" s="6"/>
      <c r="E706" s="16"/>
      <c r="F706" s="144"/>
      <c r="G706" s="21"/>
    </row>
    <row r="707" spans="1:7" x14ac:dyDescent="0.3">
      <c r="A707" s="196"/>
      <c r="B707" s="22"/>
      <c r="C707" s="22" t="s">
        <v>471</v>
      </c>
      <c r="D707" s="6" t="s">
        <v>245</v>
      </c>
      <c r="E707" s="155">
        <f>+I$587*0.5</f>
        <v>0</v>
      </c>
      <c r="F707" s="144"/>
      <c r="G707" s="21"/>
    </row>
    <row r="708" spans="1:7" x14ac:dyDescent="0.3">
      <c r="A708" s="196"/>
      <c r="B708" s="22"/>
      <c r="C708" s="22"/>
      <c r="D708" s="6"/>
      <c r="E708" s="155"/>
      <c r="F708" s="144"/>
      <c r="G708" s="21"/>
    </row>
    <row r="709" spans="1:7" x14ac:dyDescent="0.3">
      <c r="A709" s="196"/>
      <c r="B709" s="22"/>
      <c r="C709" s="22" t="s">
        <v>472</v>
      </c>
      <c r="D709" s="6" t="s">
        <v>245</v>
      </c>
      <c r="E709" s="155">
        <f>+I$587*0.5</f>
        <v>0</v>
      </c>
      <c r="F709" s="144"/>
      <c r="G709" s="21"/>
    </row>
    <row r="710" spans="1:7" x14ac:dyDescent="0.3">
      <c r="A710" s="196"/>
      <c r="B710" s="22"/>
      <c r="C710" s="22"/>
      <c r="D710" s="6"/>
      <c r="E710" s="155"/>
      <c r="F710" s="144"/>
      <c r="G710" s="21"/>
    </row>
    <row r="711" spans="1:7" ht="15.6" x14ac:dyDescent="0.3">
      <c r="A711" s="196" t="s">
        <v>451</v>
      </c>
      <c r="B711" s="22"/>
      <c r="C711" s="25" t="s">
        <v>473</v>
      </c>
      <c r="D711" s="6"/>
      <c r="E711" s="155"/>
      <c r="F711" s="144"/>
      <c r="G711" s="21"/>
    </row>
    <row r="712" spans="1:7" x14ac:dyDescent="0.3">
      <c r="A712" s="196"/>
      <c r="B712" s="22"/>
      <c r="C712" s="22"/>
      <c r="D712" s="6"/>
      <c r="E712" s="155"/>
      <c r="F712" s="144"/>
      <c r="G712" s="21"/>
    </row>
    <row r="713" spans="1:7" x14ac:dyDescent="0.3">
      <c r="A713" s="196"/>
      <c r="B713" s="22"/>
      <c r="C713" s="22" t="s">
        <v>471</v>
      </c>
      <c r="D713" s="6" t="s">
        <v>245</v>
      </c>
      <c r="E713" s="155">
        <f>+I$587*0.5</f>
        <v>0</v>
      </c>
      <c r="F713" s="144"/>
      <c r="G713" s="21"/>
    </row>
    <row r="714" spans="1:7" x14ac:dyDescent="0.3">
      <c r="A714" s="196"/>
      <c r="B714" s="22"/>
      <c r="C714" s="22"/>
      <c r="D714" s="6"/>
      <c r="E714" s="155"/>
      <c r="F714" s="144"/>
      <c r="G714" s="21"/>
    </row>
    <row r="715" spans="1:7" x14ac:dyDescent="0.3">
      <c r="A715" s="196"/>
      <c r="B715" s="22"/>
      <c r="C715" s="22" t="s">
        <v>472</v>
      </c>
      <c r="D715" s="6" t="s">
        <v>245</v>
      </c>
      <c r="E715" s="155">
        <f>+I$587*0.5</f>
        <v>0</v>
      </c>
      <c r="F715" s="144"/>
      <c r="G715" s="21"/>
    </row>
    <row r="716" spans="1:7" x14ac:dyDescent="0.3">
      <c r="A716" s="196"/>
      <c r="B716" s="22"/>
      <c r="C716" s="22"/>
      <c r="D716" s="6"/>
      <c r="E716" s="155"/>
      <c r="F716" s="144"/>
      <c r="G716" s="21"/>
    </row>
    <row r="717" spans="1:7" x14ac:dyDescent="0.3">
      <c r="A717" s="196" t="s">
        <v>474</v>
      </c>
      <c r="B717" s="22"/>
      <c r="C717" s="22" t="s">
        <v>475</v>
      </c>
      <c r="D717" s="6" t="s">
        <v>245</v>
      </c>
      <c r="E717" s="155">
        <f>+I$587*0.2</f>
        <v>0</v>
      </c>
      <c r="F717" s="144"/>
      <c r="G717" s="21"/>
    </row>
    <row r="718" spans="1:7" x14ac:dyDescent="0.3">
      <c r="A718" s="196"/>
      <c r="B718" s="22"/>
      <c r="C718" s="22"/>
      <c r="D718" s="6"/>
      <c r="E718" s="155"/>
      <c r="F718" s="144"/>
      <c r="G718" s="21"/>
    </row>
    <row r="719" spans="1:7" x14ac:dyDescent="0.3">
      <c r="A719" s="196" t="s">
        <v>132</v>
      </c>
      <c r="B719" s="22"/>
      <c r="C719" s="22" t="s">
        <v>476</v>
      </c>
      <c r="D719" s="6" t="s">
        <v>245</v>
      </c>
      <c r="E719" s="155">
        <f>+I$587*0.2</f>
        <v>0</v>
      </c>
      <c r="F719" s="144"/>
      <c r="G719" s="21"/>
    </row>
    <row r="720" spans="1:7" x14ac:dyDescent="0.3">
      <c r="A720" s="196"/>
      <c r="B720" s="22"/>
      <c r="C720" s="22"/>
      <c r="D720" s="6"/>
      <c r="E720" s="155"/>
      <c r="F720" s="144"/>
      <c r="G720" s="21"/>
    </row>
    <row r="721" spans="1:7" x14ac:dyDescent="0.3">
      <c r="A721" s="196" t="s">
        <v>477</v>
      </c>
      <c r="B721" s="22"/>
      <c r="C721" s="22" t="s">
        <v>478</v>
      </c>
      <c r="D721" s="6" t="s">
        <v>245</v>
      </c>
      <c r="E721" s="155">
        <f>+I$587*0.7</f>
        <v>0</v>
      </c>
      <c r="F721" s="144"/>
      <c r="G721" s="21"/>
    </row>
    <row r="722" spans="1:7" x14ac:dyDescent="0.3">
      <c r="A722" s="196"/>
      <c r="B722" s="22"/>
      <c r="C722" s="22"/>
      <c r="D722" s="6"/>
      <c r="E722" s="155"/>
      <c r="F722" s="144"/>
      <c r="G722" s="21"/>
    </row>
    <row r="723" spans="1:7" ht="15.6" x14ac:dyDescent="0.3">
      <c r="A723" s="196" t="s">
        <v>479</v>
      </c>
      <c r="B723" s="22" t="s">
        <v>446</v>
      </c>
      <c r="C723" s="25" t="s">
        <v>480</v>
      </c>
      <c r="D723" s="6"/>
      <c r="E723" s="155"/>
      <c r="F723" s="144"/>
      <c r="G723" s="21"/>
    </row>
    <row r="724" spans="1:7" ht="45" x14ac:dyDescent="0.3">
      <c r="A724" s="196" t="str">
        <f>IF(E724=0,"",$A$7&amp;COUNTIF($A$8:A723,"&gt;&lt;*")+1)</f>
        <v/>
      </c>
      <c r="B724" s="22"/>
      <c r="C724" s="22" t="s">
        <v>481</v>
      </c>
      <c r="D724" s="6"/>
      <c r="E724" s="155"/>
      <c r="F724" s="144"/>
      <c r="G724" s="21"/>
    </row>
    <row r="725" spans="1:7" x14ac:dyDescent="0.3">
      <c r="A725" s="196"/>
      <c r="B725" s="22"/>
      <c r="C725" s="22"/>
      <c r="D725" s="6"/>
      <c r="E725" s="155"/>
      <c r="F725" s="144"/>
      <c r="G725" s="21"/>
    </row>
    <row r="726" spans="1:7" x14ac:dyDescent="0.3">
      <c r="A726" s="196"/>
      <c r="B726" s="22"/>
      <c r="C726" s="22" t="s">
        <v>482</v>
      </c>
      <c r="D726" s="6" t="s">
        <v>155</v>
      </c>
      <c r="E726" s="155">
        <v>3500</v>
      </c>
      <c r="F726" s="144"/>
      <c r="G726" s="21"/>
    </row>
    <row r="727" spans="1:7" x14ac:dyDescent="0.3">
      <c r="A727" s="196"/>
      <c r="B727" s="22"/>
      <c r="C727" s="22"/>
      <c r="D727" s="6"/>
      <c r="E727" s="155"/>
      <c r="F727" s="144"/>
      <c r="G727" s="21"/>
    </row>
    <row r="728" spans="1:7" x14ac:dyDescent="0.3">
      <c r="A728" s="196"/>
      <c r="B728" s="22"/>
      <c r="C728" s="22" t="s">
        <v>483</v>
      </c>
      <c r="D728" s="6" t="s">
        <v>155</v>
      </c>
      <c r="E728" s="155">
        <v>7000</v>
      </c>
      <c r="F728" s="144"/>
      <c r="G728" s="21"/>
    </row>
    <row r="729" spans="1:7" x14ac:dyDescent="0.3">
      <c r="A729" s="196"/>
      <c r="B729" s="22"/>
      <c r="C729" s="22"/>
      <c r="D729" s="6"/>
      <c r="E729" s="155"/>
      <c r="F729" s="144"/>
      <c r="G729" s="21"/>
    </row>
    <row r="730" spans="1:7" ht="30" x14ac:dyDescent="0.3">
      <c r="A730" s="196"/>
      <c r="B730" s="22"/>
      <c r="C730" s="22" t="s">
        <v>484</v>
      </c>
      <c r="D730" s="6" t="s">
        <v>155</v>
      </c>
      <c r="E730" s="155">
        <v>4000</v>
      </c>
      <c r="F730" s="144"/>
      <c r="G730" s="21"/>
    </row>
    <row r="731" spans="1:7" x14ac:dyDescent="0.3">
      <c r="A731" s="196"/>
      <c r="B731" s="22"/>
      <c r="C731" s="22"/>
      <c r="D731" s="6"/>
      <c r="E731" s="155"/>
      <c r="F731" s="144"/>
      <c r="G731" s="21"/>
    </row>
    <row r="732" spans="1:7" x14ac:dyDescent="0.3">
      <c r="A732" s="196"/>
      <c r="B732" s="22"/>
      <c r="C732" s="22"/>
      <c r="D732" s="6"/>
      <c r="E732" s="155"/>
      <c r="F732" s="144"/>
      <c r="G732" s="21"/>
    </row>
    <row r="733" spans="1:7" x14ac:dyDescent="0.3">
      <c r="A733" s="196"/>
      <c r="B733" s="22"/>
      <c r="C733" s="22"/>
      <c r="D733" s="6"/>
      <c r="E733" s="155"/>
      <c r="F733" s="144"/>
      <c r="G733" s="21"/>
    </row>
    <row r="734" spans="1:7" ht="15.6" thickBot="1" x14ac:dyDescent="0.35">
      <c r="A734" s="196"/>
      <c r="B734" s="22"/>
      <c r="C734" s="22"/>
      <c r="D734" s="6"/>
      <c r="E734" s="155"/>
      <c r="F734" s="260"/>
      <c r="G734" s="21"/>
    </row>
    <row r="735" spans="1:7" ht="30" customHeight="1" thickBot="1" x14ac:dyDescent="0.35">
      <c r="A735" s="302" t="s">
        <v>65</v>
      </c>
      <c r="B735" s="301"/>
      <c r="C735" s="301"/>
      <c r="D735" s="301"/>
      <c r="E735" s="301"/>
      <c r="F735" s="301"/>
      <c r="G735" s="257"/>
    </row>
    <row r="736" spans="1:7" ht="30" customHeight="1" thickBot="1" x14ac:dyDescent="0.35">
      <c r="A736" s="302" t="s">
        <v>66</v>
      </c>
      <c r="B736" s="301"/>
      <c r="C736" s="301"/>
      <c r="D736" s="301"/>
      <c r="E736" s="301"/>
      <c r="F736" s="301"/>
      <c r="G736" s="257"/>
    </row>
    <row r="737" spans="1:7" x14ac:dyDescent="0.3">
      <c r="A737" s="196"/>
      <c r="B737" s="22"/>
      <c r="C737" s="22"/>
      <c r="D737" s="6"/>
      <c r="E737" s="155"/>
      <c r="F737" s="246"/>
      <c r="G737" s="21"/>
    </row>
    <row r="738" spans="1:7" ht="31.2" x14ac:dyDescent="0.3">
      <c r="A738" s="196" t="s">
        <v>485</v>
      </c>
      <c r="B738" s="22"/>
      <c r="C738" s="25" t="s">
        <v>486</v>
      </c>
      <c r="D738" s="6"/>
      <c r="E738" s="155"/>
      <c r="F738" s="144"/>
      <c r="G738" s="21"/>
    </row>
    <row r="739" spans="1:7" x14ac:dyDescent="0.3">
      <c r="A739" s="196"/>
      <c r="B739" s="22"/>
      <c r="C739" s="22" t="s">
        <v>234</v>
      </c>
      <c r="D739" s="6"/>
      <c r="E739" s="155"/>
      <c r="F739" s="247"/>
      <c r="G739" s="21"/>
    </row>
    <row r="740" spans="1:7" x14ac:dyDescent="0.3">
      <c r="A740" s="196"/>
      <c r="B740" s="22"/>
      <c r="C740" s="22" t="s">
        <v>487</v>
      </c>
      <c r="D740" s="6" t="s">
        <v>488</v>
      </c>
      <c r="E740" s="155">
        <v>7000</v>
      </c>
      <c r="F740" s="247"/>
      <c r="G740" s="21"/>
    </row>
    <row r="741" spans="1:7" x14ac:dyDescent="0.3">
      <c r="A741" s="196"/>
      <c r="B741" s="22"/>
      <c r="C741" s="22"/>
      <c r="D741" s="6"/>
      <c r="E741" s="155"/>
      <c r="F741" s="144"/>
      <c r="G741" s="21"/>
    </row>
    <row r="742" spans="1:7" ht="30" x14ac:dyDescent="0.3">
      <c r="A742" s="196"/>
      <c r="B742" s="22"/>
      <c r="C742" s="22" t="s">
        <v>489</v>
      </c>
      <c r="D742" s="6" t="s">
        <v>488</v>
      </c>
      <c r="E742" s="155">
        <v>7000</v>
      </c>
      <c r="F742" s="144"/>
      <c r="G742" s="21"/>
    </row>
    <row r="743" spans="1:7" x14ac:dyDescent="0.3">
      <c r="A743" s="196"/>
      <c r="B743" s="22"/>
      <c r="C743" s="22"/>
      <c r="D743" s="6"/>
      <c r="E743" s="155"/>
      <c r="F743" s="144"/>
      <c r="G743" s="21"/>
    </row>
    <row r="744" spans="1:7" x14ac:dyDescent="0.3">
      <c r="A744" s="196"/>
      <c r="B744" s="22"/>
      <c r="C744" s="22"/>
      <c r="D744" s="6"/>
      <c r="E744" s="155"/>
      <c r="F744" s="144"/>
      <c r="G744" s="21"/>
    </row>
    <row r="745" spans="1:7" ht="15.6" x14ac:dyDescent="0.3">
      <c r="A745" s="196" t="s">
        <v>490</v>
      </c>
      <c r="B745" s="22" t="s">
        <v>491</v>
      </c>
      <c r="C745" s="25" t="s">
        <v>492</v>
      </c>
      <c r="D745" s="6"/>
      <c r="E745" s="155"/>
      <c r="F745" s="144"/>
      <c r="G745" s="21"/>
    </row>
    <row r="746" spans="1:7" x14ac:dyDescent="0.3">
      <c r="A746" s="196"/>
      <c r="B746" s="22"/>
      <c r="C746" s="22"/>
      <c r="D746" s="6"/>
      <c r="E746" s="155"/>
      <c r="F746" s="144"/>
      <c r="G746" s="21"/>
    </row>
    <row r="747" spans="1:7" x14ac:dyDescent="0.3">
      <c r="A747" s="196" t="s">
        <v>493</v>
      </c>
      <c r="B747" s="22"/>
      <c r="C747" s="22" t="s">
        <v>494</v>
      </c>
      <c r="D747" s="6"/>
      <c r="E747" s="155"/>
      <c r="F747" s="144"/>
      <c r="G747" s="21"/>
    </row>
    <row r="748" spans="1:7" x14ac:dyDescent="0.3">
      <c r="A748" s="196"/>
      <c r="B748" s="22"/>
      <c r="C748" s="22"/>
      <c r="D748" s="6"/>
      <c r="E748" s="155"/>
      <c r="F748" s="144"/>
      <c r="G748" s="21"/>
    </row>
    <row r="749" spans="1:7" x14ac:dyDescent="0.3">
      <c r="A749" s="196"/>
      <c r="B749" s="22"/>
      <c r="C749" s="22" t="s">
        <v>495</v>
      </c>
      <c r="D749" s="6"/>
      <c r="E749" s="155"/>
      <c r="F749" s="144"/>
      <c r="G749" s="21"/>
    </row>
    <row r="750" spans="1:7" x14ac:dyDescent="0.3">
      <c r="A750" s="196"/>
      <c r="B750" s="22"/>
      <c r="C750" s="22"/>
      <c r="D750" s="6"/>
      <c r="E750" s="155"/>
      <c r="F750" s="144"/>
      <c r="G750" s="21"/>
    </row>
    <row r="751" spans="1:7" x14ac:dyDescent="0.3">
      <c r="A751" s="196"/>
      <c r="B751" s="22"/>
      <c r="C751" s="22" t="s">
        <v>496</v>
      </c>
      <c r="D751" s="6" t="s">
        <v>245</v>
      </c>
      <c r="E751" s="155">
        <f>+I$587*0.35*H751</f>
        <v>0</v>
      </c>
      <c r="F751" s="144"/>
      <c r="G751" s="21"/>
    </row>
    <row r="752" spans="1:7" x14ac:dyDescent="0.3">
      <c r="A752" s="196"/>
      <c r="B752" s="22"/>
      <c r="C752" s="22"/>
      <c r="D752" s="6"/>
      <c r="E752" s="155"/>
      <c r="F752" s="144"/>
      <c r="G752" s="21"/>
    </row>
    <row r="753" spans="1:7" x14ac:dyDescent="0.3">
      <c r="A753" s="196"/>
      <c r="B753" s="22"/>
      <c r="C753" s="22" t="s">
        <v>497</v>
      </c>
      <c r="D753" s="6" t="s">
        <v>245</v>
      </c>
      <c r="E753" s="155">
        <f>+I$587*0.35*H753</f>
        <v>0</v>
      </c>
      <c r="F753" s="144"/>
      <c r="G753" s="21"/>
    </row>
    <row r="754" spans="1:7" x14ac:dyDescent="0.3">
      <c r="A754" s="196"/>
      <c r="B754" s="22"/>
      <c r="C754" s="22"/>
      <c r="D754" s="6"/>
      <c r="E754" s="155"/>
      <c r="F754" s="144"/>
      <c r="G754" s="21"/>
    </row>
    <row r="755" spans="1:7" x14ac:dyDescent="0.3">
      <c r="A755" s="196"/>
      <c r="B755" s="22"/>
      <c r="C755" s="22" t="s">
        <v>498</v>
      </c>
      <c r="D755" s="6" t="s">
        <v>245</v>
      </c>
      <c r="E755" s="155">
        <f>+I$587*0.35*H755</f>
        <v>0</v>
      </c>
      <c r="F755" s="144"/>
      <c r="G755" s="21"/>
    </row>
    <row r="756" spans="1:7" x14ac:dyDescent="0.3">
      <c r="A756" s="196"/>
      <c r="B756" s="22"/>
      <c r="C756" s="22"/>
      <c r="D756" s="6"/>
      <c r="E756" s="155"/>
      <c r="F756" s="144"/>
      <c r="G756" s="21"/>
    </row>
    <row r="757" spans="1:7" x14ac:dyDescent="0.3">
      <c r="A757" s="196" t="s">
        <v>499</v>
      </c>
      <c r="B757" s="22"/>
      <c r="C757" s="22" t="s">
        <v>500</v>
      </c>
      <c r="D757" s="6"/>
      <c r="E757" s="155"/>
      <c r="F757" s="144"/>
      <c r="G757" s="21"/>
    </row>
    <row r="758" spans="1:7" x14ac:dyDescent="0.3">
      <c r="A758" s="196"/>
      <c r="B758" s="22"/>
      <c r="C758" s="22"/>
      <c r="D758" s="6"/>
      <c r="E758" s="155"/>
      <c r="F758" s="144"/>
      <c r="G758" s="21"/>
    </row>
    <row r="759" spans="1:7" x14ac:dyDescent="0.3">
      <c r="A759" s="196"/>
      <c r="B759" s="22"/>
      <c r="C759" s="22"/>
      <c r="D759" s="6"/>
      <c r="E759" s="155"/>
      <c r="F759" s="144"/>
      <c r="G759" s="21"/>
    </row>
    <row r="760" spans="1:7" x14ac:dyDescent="0.3">
      <c r="A760" s="196"/>
      <c r="B760" s="22"/>
      <c r="C760" s="22" t="s">
        <v>496</v>
      </c>
      <c r="D760" s="6" t="s">
        <v>245</v>
      </c>
      <c r="E760" s="155">
        <f>+I$587*0.35*H760</f>
        <v>0</v>
      </c>
      <c r="F760" s="144"/>
      <c r="G760" s="21"/>
    </row>
    <row r="761" spans="1:7" x14ac:dyDescent="0.3">
      <c r="A761" s="196"/>
      <c r="B761" s="22"/>
      <c r="C761" s="22"/>
      <c r="D761" s="6"/>
      <c r="E761" s="155"/>
      <c r="F761" s="144"/>
      <c r="G761" s="21"/>
    </row>
    <row r="762" spans="1:7" x14ac:dyDescent="0.3">
      <c r="A762" s="196"/>
      <c r="B762" s="22"/>
      <c r="C762" s="22" t="s">
        <v>497</v>
      </c>
      <c r="D762" s="6" t="s">
        <v>245</v>
      </c>
      <c r="E762" s="155">
        <f>+I$587*0.35*H762</f>
        <v>0</v>
      </c>
      <c r="F762" s="144"/>
      <c r="G762" s="21"/>
    </row>
    <row r="763" spans="1:7" x14ac:dyDescent="0.3">
      <c r="A763" s="196"/>
      <c r="B763" s="22"/>
      <c r="C763" s="22"/>
      <c r="D763" s="6"/>
      <c r="E763" s="155"/>
      <c r="F763" s="144"/>
      <c r="G763" s="21"/>
    </row>
    <row r="764" spans="1:7" x14ac:dyDescent="0.3">
      <c r="A764" s="196"/>
      <c r="B764" s="22"/>
      <c r="C764" s="22" t="s">
        <v>498</v>
      </c>
      <c r="D764" s="6" t="s">
        <v>245</v>
      </c>
      <c r="E764" s="155">
        <f>+I$587*0.35*H764</f>
        <v>0</v>
      </c>
      <c r="F764" s="144"/>
      <c r="G764" s="21"/>
    </row>
    <row r="765" spans="1:7" x14ac:dyDescent="0.3">
      <c r="A765" s="196"/>
      <c r="B765" s="22"/>
      <c r="C765" s="22"/>
      <c r="D765" s="6"/>
      <c r="E765" s="155"/>
      <c r="F765" s="144"/>
      <c r="G765" s="21"/>
    </row>
    <row r="766" spans="1:7" x14ac:dyDescent="0.3">
      <c r="A766" s="196" t="s">
        <v>501</v>
      </c>
      <c r="B766" s="22"/>
      <c r="C766" s="22" t="s">
        <v>502</v>
      </c>
      <c r="D766" s="6"/>
      <c r="E766" s="155"/>
      <c r="F766" s="144"/>
      <c r="G766" s="21"/>
    </row>
    <row r="767" spans="1:7" x14ac:dyDescent="0.3">
      <c r="A767" s="196"/>
      <c r="B767" s="22"/>
      <c r="C767" s="22"/>
      <c r="D767" s="6"/>
      <c r="E767" s="155"/>
      <c r="F767" s="144"/>
      <c r="G767" s="21"/>
    </row>
    <row r="768" spans="1:7" x14ac:dyDescent="0.3">
      <c r="A768" s="196"/>
      <c r="B768" s="22"/>
      <c r="C768" s="22" t="s">
        <v>496</v>
      </c>
      <c r="D768" s="6" t="s">
        <v>245</v>
      </c>
      <c r="E768" s="155">
        <f>+I$587*0.35*H768</f>
        <v>0</v>
      </c>
      <c r="F768" s="144"/>
      <c r="G768" s="21"/>
    </row>
    <row r="769" spans="1:7" x14ac:dyDescent="0.3">
      <c r="A769" s="196"/>
      <c r="B769" s="22"/>
      <c r="C769" s="22"/>
      <c r="D769" s="6"/>
      <c r="E769" s="155"/>
      <c r="F769" s="144"/>
      <c r="G769" s="21"/>
    </row>
    <row r="770" spans="1:7" x14ac:dyDescent="0.3">
      <c r="A770" s="196"/>
      <c r="B770" s="22"/>
      <c r="C770" s="22" t="s">
        <v>497</v>
      </c>
      <c r="D770" s="6" t="s">
        <v>245</v>
      </c>
      <c r="E770" s="155">
        <f>+I$587*0.35*H770</f>
        <v>0</v>
      </c>
      <c r="F770" s="144"/>
      <c r="G770" s="21"/>
    </row>
    <row r="771" spans="1:7" x14ac:dyDescent="0.3">
      <c r="A771" s="196"/>
      <c r="B771" s="22"/>
      <c r="C771" s="22"/>
      <c r="D771" s="6"/>
      <c r="E771" s="155"/>
      <c r="F771" s="144"/>
      <c r="G771" s="21"/>
    </row>
    <row r="772" spans="1:7" x14ac:dyDescent="0.3">
      <c r="A772" s="196"/>
      <c r="B772" s="22"/>
      <c r="C772" s="22" t="s">
        <v>498</v>
      </c>
      <c r="D772" s="6" t="s">
        <v>245</v>
      </c>
      <c r="E772" s="155">
        <f>+I$587*0.35*H772</f>
        <v>0</v>
      </c>
      <c r="F772" s="144"/>
      <c r="G772" s="21"/>
    </row>
    <row r="773" spans="1:7" x14ac:dyDescent="0.3">
      <c r="A773" s="196"/>
      <c r="B773" s="22"/>
      <c r="C773" s="22"/>
      <c r="D773" s="6"/>
      <c r="E773" s="155"/>
      <c r="F773" s="144"/>
      <c r="G773" s="21"/>
    </row>
    <row r="774" spans="1:7" x14ac:dyDescent="0.3">
      <c r="A774" s="196" t="s">
        <v>503</v>
      </c>
      <c r="B774" s="22"/>
      <c r="C774" s="22" t="s">
        <v>504</v>
      </c>
      <c r="D774" s="6"/>
      <c r="E774" s="155"/>
      <c r="F774" s="144"/>
      <c r="G774" s="21"/>
    </row>
    <row r="775" spans="1:7" x14ac:dyDescent="0.3">
      <c r="A775" s="196"/>
      <c r="B775" s="22"/>
      <c r="C775" s="22"/>
      <c r="D775" s="6"/>
      <c r="E775" s="155"/>
      <c r="F775" s="144"/>
      <c r="G775" s="21"/>
    </row>
    <row r="776" spans="1:7" x14ac:dyDescent="0.3">
      <c r="A776" s="196"/>
      <c r="B776" s="22"/>
      <c r="C776" s="22" t="s">
        <v>496</v>
      </c>
      <c r="D776" s="6" t="s">
        <v>245</v>
      </c>
      <c r="E776" s="155">
        <f>+I$587*0.35*H776</f>
        <v>0</v>
      </c>
      <c r="F776" s="144"/>
      <c r="G776" s="21"/>
    </row>
    <row r="777" spans="1:7" x14ac:dyDescent="0.3">
      <c r="A777" s="196"/>
      <c r="B777" s="22"/>
      <c r="C777" s="22"/>
      <c r="D777" s="6"/>
      <c r="E777" s="155"/>
      <c r="F777" s="144"/>
      <c r="G777" s="21"/>
    </row>
    <row r="778" spans="1:7" x14ac:dyDescent="0.3">
      <c r="A778" s="196"/>
      <c r="B778" s="22"/>
      <c r="C778" s="22" t="s">
        <v>497</v>
      </c>
      <c r="D778" s="6" t="s">
        <v>245</v>
      </c>
      <c r="E778" s="155">
        <f>+I$587*0.35*H778</f>
        <v>0</v>
      </c>
      <c r="F778" s="144"/>
      <c r="G778" s="21"/>
    </row>
    <row r="779" spans="1:7" x14ac:dyDescent="0.3">
      <c r="A779" s="196"/>
      <c r="B779" s="22"/>
      <c r="C779" s="22"/>
      <c r="D779" s="6"/>
      <c r="E779" s="155"/>
      <c r="F779" s="144"/>
      <c r="G779" s="21"/>
    </row>
    <row r="780" spans="1:7" x14ac:dyDescent="0.3">
      <c r="A780" s="196"/>
      <c r="B780" s="22"/>
      <c r="C780" s="22" t="s">
        <v>498</v>
      </c>
      <c r="D780" s="6" t="s">
        <v>245</v>
      </c>
      <c r="E780" s="155">
        <f>+I$587*0.35*H780</f>
        <v>0</v>
      </c>
      <c r="F780" s="144"/>
      <c r="G780" s="21"/>
    </row>
    <row r="781" spans="1:7" x14ac:dyDescent="0.3">
      <c r="A781" s="196"/>
      <c r="B781" s="22"/>
      <c r="C781" s="22"/>
      <c r="D781" s="6"/>
      <c r="E781" s="155"/>
      <c r="F781" s="144"/>
      <c r="G781" s="21"/>
    </row>
    <row r="782" spans="1:7" ht="15.6" x14ac:dyDescent="0.3">
      <c r="A782" s="196" t="s">
        <v>505</v>
      </c>
      <c r="B782" s="22"/>
      <c r="C782" s="25" t="s">
        <v>506</v>
      </c>
      <c r="D782" s="6"/>
      <c r="E782" s="155"/>
      <c r="F782" s="144"/>
      <c r="G782" s="21"/>
    </row>
    <row r="783" spans="1:7" x14ac:dyDescent="0.3">
      <c r="A783" s="196"/>
      <c r="B783" s="22"/>
      <c r="C783" s="22"/>
      <c r="D783" s="6"/>
      <c r="E783" s="155"/>
      <c r="F783" s="144"/>
      <c r="G783" s="21"/>
    </row>
    <row r="784" spans="1:7" x14ac:dyDescent="0.3">
      <c r="A784" s="196"/>
      <c r="B784" s="22"/>
      <c r="C784" s="22"/>
      <c r="D784" s="6"/>
      <c r="E784" s="155"/>
      <c r="F784" s="144"/>
      <c r="G784" s="21"/>
    </row>
    <row r="785" spans="1:7" x14ac:dyDescent="0.3">
      <c r="A785" s="196"/>
      <c r="B785" s="22"/>
      <c r="C785" s="22" t="s">
        <v>507</v>
      </c>
      <c r="D785" s="6" t="s">
        <v>245</v>
      </c>
      <c r="E785" s="155">
        <f>+I$587*0.35*H785</f>
        <v>0</v>
      </c>
      <c r="F785" s="144"/>
      <c r="G785" s="21"/>
    </row>
    <row r="786" spans="1:7" x14ac:dyDescent="0.3">
      <c r="A786" s="196"/>
      <c r="B786" s="22"/>
      <c r="C786" s="157"/>
      <c r="D786" s="6"/>
      <c r="E786" s="155"/>
      <c r="F786" s="144"/>
      <c r="G786" s="21"/>
    </row>
    <row r="787" spans="1:7" x14ac:dyDescent="0.3">
      <c r="A787" s="196"/>
      <c r="B787" s="22"/>
      <c r="C787" s="22" t="s">
        <v>508</v>
      </c>
      <c r="D787" s="6"/>
      <c r="E787" s="155"/>
      <c r="F787" s="144"/>
      <c r="G787" s="21"/>
    </row>
    <row r="788" spans="1:7" x14ac:dyDescent="0.3">
      <c r="A788" s="196"/>
      <c r="B788" s="22"/>
      <c r="C788" s="22" t="s">
        <v>509</v>
      </c>
      <c r="D788" s="6" t="s">
        <v>510</v>
      </c>
      <c r="E788" s="155"/>
      <c r="F788" s="144"/>
      <c r="G788" s="21"/>
    </row>
    <row r="789" spans="1:7" x14ac:dyDescent="0.3">
      <c r="A789" s="196"/>
      <c r="B789" s="22"/>
      <c r="C789" s="22" t="s">
        <v>511</v>
      </c>
      <c r="D789" s="6" t="s">
        <v>155</v>
      </c>
      <c r="E789" s="155">
        <f>+I$587*0.35*H789</f>
        <v>0</v>
      </c>
      <c r="F789" s="144"/>
      <c r="G789" s="21"/>
    </row>
    <row r="790" spans="1:7" x14ac:dyDescent="0.3">
      <c r="A790" s="196"/>
      <c r="B790" s="22"/>
      <c r="C790" s="22"/>
      <c r="D790" s="6"/>
      <c r="E790" s="155"/>
      <c r="F790" s="144"/>
      <c r="G790" s="21"/>
    </row>
    <row r="791" spans="1:7" x14ac:dyDescent="0.3">
      <c r="A791" s="196"/>
      <c r="B791" s="22"/>
      <c r="C791" s="22" t="s">
        <v>512</v>
      </c>
      <c r="D791" s="6" t="s">
        <v>245</v>
      </c>
      <c r="E791" s="155">
        <f>+I$587*0.35*H791</f>
        <v>0</v>
      </c>
      <c r="F791" s="144"/>
      <c r="G791" s="21"/>
    </row>
    <row r="792" spans="1:7" ht="15.6" thickBot="1" x14ac:dyDescent="0.35">
      <c r="A792" s="196"/>
      <c r="B792" s="22"/>
      <c r="C792" s="22"/>
      <c r="D792" s="6"/>
      <c r="E792" s="16"/>
      <c r="F792" s="247"/>
      <c r="G792" s="21"/>
    </row>
    <row r="793" spans="1:7" ht="35.1" customHeight="1" thickBot="1" x14ac:dyDescent="0.35">
      <c r="A793" s="118" t="str">
        <f>IF(E793=0,"",$A$7&amp;COUNTIF($A$8:A792,"&gt;&lt;*")+1)</f>
        <v/>
      </c>
      <c r="B793" s="300" t="s">
        <v>149</v>
      </c>
      <c r="C793" s="301"/>
      <c r="D793" s="301"/>
      <c r="E793" s="301"/>
      <c r="F793" s="301"/>
      <c r="G793" s="261"/>
    </row>
    <row r="794" spans="1:7" ht="15.6" thickBot="1" x14ac:dyDescent="0.35">
      <c r="A794" s="296" t="s">
        <v>0</v>
      </c>
      <c r="B794" s="297" t="s">
        <v>1</v>
      </c>
      <c r="C794" s="297" t="s">
        <v>2</v>
      </c>
      <c r="D794" s="297" t="s">
        <v>3</v>
      </c>
      <c r="E794" s="298" t="s">
        <v>4</v>
      </c>
      <c r="F794" s="299" t="s">
        <v>5</v>
      </c>
      <c r="G794" s="293" t="s">
        <v>6</v>
      </c>
    </row>
    <row r="795" spans="1:7" ht="15.6" thickBot="1" x14ac:dyDescent="0.35">
      <c r="A795" s="296"/>
      <c r="B795" s="297"/>
      <c r="C795" s="297"/>
      <c r="D795" s="297"/>
      <c r="E795" s="298"/>
      <c r="F795" s="299"/>
      <c r="G795" s="293"/>
    </row>
    <row r="796" spans="1:7" ht="15.6" x14ac:dyDescent="0.3">
      <c r="A796" s="197"/>
      <c r="B796" s="112"/>
      <c r="C796" s="119"/>
      <c r="D796" s="119"/>
      <c r="E796" s="113"/>
      <c r="F796" s="262"/>
      <c r="G796" s="19"/>
    </row>
    <row r="797" spans="1:7" ht="15.6" x14ac:dyDescent="0.3">
      <c r="A797" s="196" t="s">
        <v>513</v>
      </c>
      <c r="B797" s="112"/>
      <c r="C797" s="25" t="s">
        <v>514</v>
      </c>
      <c r="D797" s="22"/>
      <c r="E797" s="16"/>
      <c r="F797" s="70"/>
      <c r="G797" s="19"/>
    </row>
    <row r="798" spans="1:7" x14ac:dyDescent="0.3">
      <c r="A798" s="196" t="str">
        <f>IF(E798=0,"",$A$8&amp;COUNTIF($A$9:A797,"&gt;&lt;*")+1)</f>
        <v/>
      </c>
      <c r="B798" s="6"/>
      <c r="C798" s="22"/>
      <c r="D798" s="22"/>
      <c r="E798" s="16"/>
      <c r="F798" s="70"/>
      <c r="G798" s="19"/>
    </row>
    <row r="799" spans="1:7" ht="30" x14ac:dyDescent="0.3">
      <c r="A799" s="189" t="s">
        <v>515</v>
      </c>
      <c r="B799" s="12" t="s">
        <v>516</v>
      </c>
      <c r="C799" s="22" t="s">
        <v>517</v>
      </c>
      <c r="D799" s="6" t="s">
        <v>245</v>
      </c>
      <c r="E799" s="16">
        <f>+I$587</f>
        <v>0</v>
      </c>
      <c r="F799" s="70"/>
      <c r="G799" s="19"/>
    </row>
    <row r="800" spans="1:7" x14ac:dyDescent="0.3">
      <c r="A800" s="189"/>
      <c r="B800" s="12"/>
      <c r="C800" s="22"/>
      <c r="D800" s="6"/>
      <c r="E800" s="16"/>
      <c r="F800" s="70"/>
      <c r="G800" s="19"/>
    </row>
    <row r="801" spans="1:7" ht="30" x14ac:dyDescent="0.3">
      <c r="A801" s="189" t="s">
        <v>518</v>
      </c>
      <c r="B801" s="12" t="s">
        <v>519</v>
      </c>
      <c r="C801" s="23" t="s">
        <v>520</v>
      </c>
      <c r="D801" s="6" t="s">
        <v>245</v>
      </c>
      <c r="E801" s="16">
        <f>+I$587</f>
        <v>0</v>
      </c>
      <c r="F801" s="70"/>
      <c r="G801" s="19"/>
    </row>
    <row r="802" spans="1:7" x14ac:dyDescent="0.3">
      <c r="A802" s="189"/>
      <c r="B802" s="12"/>
      <c r="C802" s="22"/>
      <c r="D802" s="6"/>
      <c r="E802" s="16"/>
      <c r="F802" s="70"/>
      <c r="G802" s="19"/>
    </row>
    <row r="803" spans="1:7" ht="60" x14ac:dyDescent="0.3">
      <c r="A803" s="189" t="s">
        <v>521</v>
      </c>
      <c r="B803" s="12" t="s">
        <v>522</v>
      </c>
      <c r="C803" s="22" t="s">
        <v>523</v>
      </c>
      <c r="D803" s="6" t="s">
        <v>245</v>
      </c>
      <c r="E803" s="16">
        <f>+I$587</f>
        <v>0</v>
      </c>
      <c r="F803" s="70"/>
      <c r="G803" s="19"/>
    </row>
    <row r="804" spans="1:7" x14ac:dyDescent="0.3">
      <c r="A804" s="189" t="str">
        <f>IF(E804=0,"",$A$8&amp;COUNTIF($A$9:A799,"&gt;&lt;*")+1)</f>
        <v/>
      </c>
      <c r="B804" s="12"/>
      <c r="C804" s="24"/>
      <c r="D804" s="6"/>
      <c r="E804" s="16"/>
      <c r="F804" s="70"/>
      <c r="G804" s="19"/>
    </row>
    <row r="805" spans="1:7" x14ac:dyDescent="0.3">
      <c r="A805" s="189" t="s">
        <v>524</v>
      </c>
      <c r="B805" s="12" t="s">
        <v>525</v>
      </c>
      <c r="C805" s="24" t="s">
        <v>526</v>
      </c>
      <c r="D805" s="6" t="s">
        <v>245</v>
      </c>
      <c r="E805" s="16">
        <f>+I$587</f>
        <v>0</v>
      </c>
      <c r="F805" s="70"/>
      <c r="G805" s="19"/>
    </row>
    <row r="806" spans="1:7" x14ac:dyDescent="0.3">
      <c r="A806" s="189"/>
      <c r="B806" s="12"/>
      <c r="C806" s="24"/>
      <c r="D806" s="6"/>
      <c r="E806" s="16"/>
      <c r="F806" s="70"/>
      <c r="G806" s="19"/>
    </row>
    <row r="807" spans="1:7" ht="15.6" x14ac:dyDescent="0.3">
      <c r="A807" s="189" t="s">
        <v>527</v>
      </c>
      <c r="B807" s="6"/>
      <c r="C807" s="25" t="s">
        <v>528</v>
      </c>
      <c r="D807" s="6"/>
      <c r="E807" s="16"/>
      <c r="F807" s="70"/>
      <c r="G807" s="19"/>
    </row>
    <row r="808" spans="1:7" x14ac:dyDescent="0.3">
      <c r="A808" s="189" t="str">
        <f>IF(E808=0,"",$A$8&amp;COUNTIF($A$9:A807,"&gt;&lt;*")+1)</f>
        <v/>
      </c>
      <c r="B808" s="6"/>
      <c r="C808" s="22"/>
      <c r="D808" s="6"/>
      <c r="E808" s="16"/>
      <c r="F808" s="70"/>
      <c r="G808" s="19"/>
    </row>
    <row r="809" spans="1:7" x14ac:dyDescent="0.3">
      <c r="A809" s="189" t="s">
        <v>529</v>
      </c>
      <c r="B809" s="6" t="s">
        <v>586</v>
      </c>
      <c r="C809" s="22" t="s">
        <v>530</v>
      </c>
      <c r="D809" s="6" t="s">
        <v>245</v>
      </c>
      <c r="E809" s="16">
        <v>15</v>
      </c>
      <c r="F809" s="70"/>
      <c r="G809" s="19"/>
    </row>
    <row r="810" spans="1:7" x14ac:dyDescent="0.3">
      <c r="A810" s="189" t="str">
        <f>IF(E810=0,"",$A$8&amp;COUNTIF($A$9:A809,"&gt;&lt;*")+1)</f>
        <v/>
      </c>
      <c r="B810" s="6"/>
      <c r="C810" s="22"/>
      <c r="D810" s="6"/>
      <c r="E810" s="16"/>
      <c r="F810" s="70"/>
      <c r="G810" s="19"/>
    </row>
    <row r="811" spans="1:7" x14ac:dyDescent="0.3">
      <c r="A811" s="189" t="s">
        <v>531</v>
      </c>
      <c r="B811" s="6" t="s">
        <v>532</v>
      </c>
      <c r="C811" s="22" t="s">
        <v>533</v>
      </c>
      <c r="D811" s="6" t="s">
        <v>245</v>
      </c>
      <c r="E811" s="16">
        <f>+I$587</f>
        <v>0</v>
      </c>
      <c r="F811" s="70"/>
      <c r="G811" s="19"/>
    </row>
    <row r="812" spans="1:7" x14ac:dyDescent="0.3">
      <c r="A812" s="189" t="str">
        <f>IF(E812=0,"",$A$8&amp;COUNTIF($A$9:A811,"&gt;&lt;*")+1)</f>
        <v/>
      </c>
      <c r="B812" s="6"/>
      <c r="C812" s="22"/>
      <c r="D812" s="6"/>
      <c r="E812" s="16"/>
      <c r="F812" s="70"/>
      <c r="G812" s="19"/>
    </row>
    <row r="813" spans="1:7" x14ac:dyDescent="0.3">
      <c r="A813" s="189" t="str">
        <f>IF(E813=0,"",$A$8&amp;COUNTIF($A$9:A812,"&gt;&lt;*")+1)</f>
        <v/>
      </c>
      <c r="B813" s="6"/>
      <c r="C813" s="22"/>
      <c r="D813" s="6"/>
      <c r="E813" s="16"/>
      <c r="F813" s="70"/>
      <c r="G813" s="19"/>
    </row>
    <row r="814" spans="1:7" ht="15.6" x14ac:dyDescent="0.3">
      <c r="A814" s="189" t="s">
        <v>534</v>
      </c>
      <c r="B814" s="6"/>
      <c r="C814" s="25" t="s">
        <v>535</v>
      </c>
      <c r="D814" s="6"/>
      <c r="E814" s="16"/>
      <c r="F814" s="70"/>
      <c r="G814" s="19"/>
    </row>
    <row r="815" spans="1:7" x14ac:dyDescent="0.3">
      <c r="A815" s="189" t="str">
        <f>IF(E815=0,"",$A$8&amp;COUNTIF($A$9:A814,"&gt;&lt;*")+1)</f>
        <v/>
      </c>
      <c r="B815" s="6"/>
      <c r="C815" s="22"/>
      <c r="D815" s="6"/>
      <c r="E815" s="16"/>
      <c r="F815" s="70"/>
      <c r="G815" s="19"/>
    </row>
    <row r="816" spans="1:7" x14ac:dyDescent="0.3">
      <c r="A816" s="189" t="s">
        <v>536</v>
      </c>
      <c r="B816" s="6" t="s">
        <v>588</v>
      </c>
      <c r="C816" s="22" t="s">
        <v>537</v>
      </c>
      <c r="D816" s="6" t="s">
        <v>61</v>
      </c>
      <c r="E816" s="16">
        <v>21</v>
      </c>
      <c r="F816" s="70"/>
      <c r="G816" s="19"/>
    </row>
    <row r="817" spans="1:7" x14ac:dyDescent="0.3">
      <c r="A817" s="189" t="str">
        <f>IF(E817=0,"",$A$8&amp;COUNTIF($A$9:A816,"&gt;&lt;*")+1)</f>
        <v/>
      </c>
      <c r="B817" s="6"/>
      <c r="C817" s="22"/>
      <c r="D817" s="6"/>
      <c r="E817" s="16"/>
      <c r="F817" s="70"/>
      <c r="G817" s="19"/>
    </row>
    <row r="818" spans="1:7" x14ac:dyDescent="0.3">
      <c r="A818" s="189" t="s">
        <v>538</v>
      </c>
      <c r="B818" s="6" t="s">
        <v>587</v>
      </c>
      <c r="C818" s="165" t="s">
        <v>584</v>
      </c>
      <c r="D818" s="6" t="s">
        <v>159</v>
      </c>
      <c r="E818" s="16">
        <v>1000</v>
      </c>
      <c r="F818" s="70"/>
      <c r="G818" s="19"/>
    </row>
    <row r="819" spans="1:7" x14ac:dyDescent="0.3">
      <c r="A819" s="189" t="str">
        <f>IF(E819=0,"",$A$8&amp;COUNTIF($A$9:A818,"&gt;&lt;*")+1)</f>
        <v/>
      </c>
      <c r="B819" s="6"/>
      <c r="C819" s="22"/>
      <c r="D819" s="6"/>
      <c r="E819" s="16"/>
      <c r="F819" s="70"/>
      <c r="G819" s="19"/>
    </row>
    <row r="820" spans="1:7" x14ac:dyDescent="0.3">
      <c r="A820" s="198" t="s">
        <v>539</v>
      </c>
      <c r="B820" s="6" t="s">
        <v>589</v>
      </c>
      <c r="C820" s="22" t="s">
        <v>540</v>
      </c>
      <c r="D820" s="6" t="s">
        <v>541</v>
      </c>
      <c r="E820" s="16">
        <v>3500</v>
      </c>
      <c r="F820" s="70"/>
      <c r="G820" s="19"/>
    </row>
    <row r="821" spans="1:7" x14ac:dyDescent="0.3">
      <c r="A821" s="196"/>
      <c r="B821" s="6"/>
      <c r="C821" s="22"/>
      <c r="D821" s="6"/>
      <c r="E821" s="16"/>
      <c r="F821" s="70"/>
      <c r="G821" s="19"/>
    </row>
    <row r="822" spans="1:7" x14ac:dyDescent="0.25">
      <c r="A822" s="198" t="s">
        <v>542</v>
      </c>
      <c r="B822" s="199" t="s">
        <v>585</v>
      </c>
      <c r="C822" s="22" t="s">
        <v>543</v>
      </c>
      <c r="D822" s="6" t="s">
        <v>541</v>
      </c>
      <c r="E822" s="16">
        <f>+I$587</f>
        <v>0</v>
      </c>
      <c r="F822" s="70"/>
      <c r="G822" s="19"/>
    </row>
    <row r="823" spans="1:7" x14ac:dyDescent="0.3">
      <c r="A823" s="198"/>
      <c r="B823" s="6"/>
      <c r="C823" s="22"/>
      <c r="D823" s="6"/>
      <c r="E823" s="16"/>
      <c r="F823" s="70"/>
      <c r="G823" s="19"/>
    </row>
    <row r="824" spans="1:7" x14ac:dyDescent="0.3">
      <c r="A824" s="198"/>
      <c r="B824" s="6"/>
      <c r="C824" s="22"/>
      <c r="D824" s="6"/>
      <c r="E824" s="16"/>
      <c r="F824" s="70"/>
      <c r="G824" s="19"/>
    </row>
    <row r="825" spans="1:7" x14ac:dyDescent="0.3">
      <c r="A825" s="198"/>
      <c r="B825" s="6"/>
      <c r="C825" s="22"/>
      <c r="D825" s="6"/>
      <c r="E825" s="16"/>
      <c r="F825" s="70"/>
      <c r="G825" s="19"/>
    </row>
    <row r="826" spans="1:7" x14ac:dyDescent="0.3">
      <c r="A826" s="198"/>
      <c r="B826" s="6"/>
      <c r="C826" s="22"/>
      <c r="D826" s="6"/>
      <c r="E826" s="16"/>
      <c r="F826" s="70"/>
      <c r="G826" s="19"/>
    </row>
    <row r="827" spans="1:7" x14ac:dyDescent="0.3">
      <c r="A827" s="198"/>
      <c r="B827" s="6"/>
      <c r="C827" s="22"/>
      <c r="D827" s="6"/>
      <c r="E827" s="16"/>
      <c r="F827" s="70"/>
      <c r="G827" s="19"/>
    </row>
    <row r="828" spans="1:7" x14ac:dyDescent="0.3">
      <c r="A828" s="198"/>
      <c r="B828" s="6"/>
      <c r="C828" s="22"/>
      <c r="D828" s="6"/>
      <c r="E828" s="16"/>
      <c r="F828" s="70"/>
      <c r="G828" s="19"/>
    </row>
    <row r="829" spans="1:7" x14ac:dyDescent="0.3">
      <c r="A829" s="198"/>
      <c r="B829" s="6"/>
      <c r="C829" s="22"/>
      <c r="D829" s="6"/>
      <c r="E829" s="16"/>
      <c r="F829" s="70"/>
      <c r="G829" s="19"/>
    </row>
    <row r="830" spans="1:7" x14ac:dyDescent="0.3">
      <c r="A830" s="196"/>
      <c r="B830" s="6"/>
      <c r="C830" s="22"/>
      <c r="D830" s="6"/>
      <c r="E830" s="16"/>
      <c r="F830" s="70"/>
      <c r="G830" s="19"/>
    </row>
    <row r="831" spans="1:7" ht="15.6" thickBot="1" x14ac:dyDescent="0.35">
      <c r="A831" s="196"/>
      <c r="B831" s="6"/>
      <c r="C831" s="22"/>
      <c r="D831" s="6"/>
      <c r="E831" s="16"/>
      <c r="F831" s="70"/>
      <c r="G831" s="19"/>
    </row>
    <row r="832" spans="1:7" ht="35.1" customHeight="1" thickBot="1" x14ac:dyDescent="0.35">
      <c r="A832" s="294" t="s">
        <v>149</v>
      </c>
      <c r="B832" s="295"/>
      <c r="C832" s="295"/>
      <c r="D832" s="295"/>
      <c r="E832" s="295"/>
      <c r="F832" s="295"/>
      <c r="G832" s="30"/>
    </row>
    <row r="833" spans="1:9" ht="15" customHeight="1" thickBot="1" x14ac:dyDescent="0.35">
      <c r="A833" s="296" t="s">
        <v>0</v>
      </c>
      <c r="B833" s="297" t="s">
        <v>1</v>
      </c>
      <c r="C833" s="297" t="s">
        <v>2</v>
      </c>
      <c r="D833" s="297" t="s">
        <v>3</v>
      </c>
      <c r="E833" s="298" t="s">
        <v>4</v>
      </c>
      <c r="F833" s="299" t="s">
        <v>5</v>
      </c>
      <c r="G833" s="293" t="s">
        <v>6</v>
      </c>
    </row>
    <row r="834" spans="1:9" ht="14.25" customHeight="1" thickBot="1" x14ac:dyDescent="0.35">
      <c r="A834" s="296"/>
      <c r="B834" s="297"/>
      <c r="C834" s="297"/>
      <c r="D834" s="297"/>
      <c r="E834" s="298"/>
      <c r="F834" s="299"/>
      <c r="G834" s="293"/>
    </row>
    <row r="835" spans="1:9" ht="15.6" x14ac:dyDescent="0.3">
      <c r="A835" s="197"/>
      <c r="B835" s="112"/>
      <c r="C835" s="119"/>
      <c r="D835" s="119"/>
      <c r="E835" s="113"/>
      <c r="F835" s="120"/>
      <c r="G835" s="200"/>
    </row>
    <row r="836" spans="1:9" ht="15.6" x14ac:dyDescent="0.3">
      <c r="A836" s="196" t="s">
        <v>544</v>
      </c>
      <c r="B836" s="112"/>
      <c r="C836" s="25" t="s">
        <v>545</v>
      </c>
      <c r="D836" s="22"/>
      <c r="E836" s="16"/>
      <c r="F836" s="121"/>
      <c r="G836" s="200"/>
    </row>
    <row r="837" spans="1:9" x14ac:dyDescent="0.3">
      <c r="A837" s="196" t="str">
        <f>IF(E837=0,"",$A$8&amp;COUNTIF($A$9:A836,"&gt;&lt;*")+1)</f>
        <v/>
      </c>
      <c r="B837" s="6"/>
      <c r="C837" s="22"/>
      <c r="D837" s="22"/>
      <c r="E837" s="16"/>
      <c r="F837" s="121"/>
      <c r="G837" s="200"/>
    </row>
    <row r="838" spans="1:9" x14ac:dyDescent="0.3">
      <c r="A838" s="189"/>
      <c r="B838" s="12"/>
      <c r="C838" s="24"/>
      <c r="D838" s="6"/>
      <c r="E838" s="16"/>
      <c r="F838" s="122"/>
      <c r="G838" s="200"/>
    </row>
    <row r="839" spans="1:9" ht="45" x14ac:dyDescent="0.3">
      <c r="A839" s="189" t="str">
        <f>IF(E839=0,"",$A$8&amp;COUNTIF($A$9:A837,"&gt;&lt;*")+1)</f>
        <v/>
      </c>
      <c r="B839" s="12"/>
      <c r="C839" s="22" t="s">
        <v>546</v>
      </c>
      <c r="D839" s="6"/>
      <c r="E839" s="16"/>
      <c r="F839" s="122"/>
      <c r="G839" s="201"/>
    </row>
    <row r="840" spans="1:9" x14ac:dyDescent="0.3">
      <c r="A840" s="189"/>
      <c r="B840" s="12"/>
      <c r="C840" s="22"/>
      <c r="D840" s="6"/>
      <c r="E840" s="16"/>
      <c r="F840" s="122"/>
      <c r="G840" s="201"/>
    </row>
    <row r="841" spans="1:9" x14ac:dyDescent="0.3">
      <c r="A841" s="189" t="s">
        <v>547</v>
      </c>
      <c r="B841" s="12"/>
      <c r="C841" s="23" t="s">
        <v>548</v>
      </c>
      <c r="D841" s="6" t="s">
        <v>245</v>
      </c>
      <c r="E841" s="16">
        <v>60</v>
      </c>
      <c r="F841" s="123"/>
      <c r="G841" s="201"/>
    </row>
    <row r="842" spans="1:9" x14ac:dyDescent="0.3">
      <c r="A842" s="189"/>
      <c r="B842" s="12"/>
      <c r="C842" s="22"/>
      <c r="D842" s="6"/>
      <c r="E842" s="16"/>
      <c r="F842" s="123"/>
      <c r="G842" s="201"/>
      <c r="I842" s="71"/>
    </row>
    <row r="843" spans="1:9" x14ac:dyDescent="0.3">
      <c r="A843" s="189" t="s">
        <v>549</v>
      </c>
      <c r="B843" s="12"/>
      <c r="C843" s="22" t="s">
        <v>550</v>
      </c>
      <c r="D843" s="6" t="s">
        <v>245</v>
      </c>
      <c r="E843" s="16">
        <f>+E841</f>
        <v>60</v>
      </c>
      <c r="F843" s="123"/>
      <c r="G843" s="201"/>
    </row>
    <row r="844" spans="1:9" x14ac:dyDescent="0.3">
      <c r="A844" s="189" t="str">
        <f>IF(E844=0,"",$A$8&amp;COUNTIF($A$9:A839,"&gt;&lt;*")+1)</f>
        <v/>
      </c>
      <c r="B844" s="12"/>
      <c r="C844" s="24"/>
      <c r="D844" s="6"/>
      <c r="E844" s="16"/>
      <c r="F844" s="123"/>
      <c r="G844" s="201"/>
    </row>
    <row r="845" spans="1:9" x14ac:dyDescent="0.3">
      <c r="A845" s="189" t="s">
        <v>551</v>
      </c>
      <c r="B845" s="12"/>
      <c r="C845" s="24" t="s">
        <v>552</v>
      </c>
      <c r="D845" s="6" t="s">
        <v>245</v>
      </c>
      <c r="E845" s="16">
        <f>+E843</f>
        <v>60</v>
      </c>
      <c r="F845" s="123"/>
      <c r="G845" s="201"/>
    </row>
    <row r="846" spans="1:9" x14ac:dyDescent="0.3">
      <c r="A846" s="189"/>
      <c r="B846" s="12"/>
      <c r="C846" s="24"/>
      <c r="D846" s="6"/>
      <c r="E846" s="16"/>
      <c r="F846" s="123"/>
      <c r="G846" s="201"/>
    </row>
    <row r="847" spans="1:9" x14ac:dyDescent="0.3">
      <c r="A847" s="189" t="s">
        <v>553</v>
      </c>
      <c r="B847" s="6"/>
      <c r="C847" s="22" t="s">
        <v>554</v>
      </c>
      <c r="D847" s="6" t="s">
        <v>245</v>
      </c>
      <c r="E847" s="16">
        <f>+E845</f>
        <v>60</v>
      </c>
      <c r="F847" s="34"/>
      <c r="G847" s="201"/>
    </row>
    <row r="848" spans="1:9" x14ac:dyDescent="0.3">
      <c r="A848" s="189"/>
      <c r="B848" s="6"/>
      <c r="C848" s="22"/>
      <c r="D848" s="6"/>
      <c r="E848" s="16"/>
      <c r="F848" s="34"/>
      <c r="G848" s="201"/>
    </row>
    <row r="849" spans="1:13" x14ac:dyDescent="0.3">
      <c r="A849" s="189" t="s">
        <v>555</v>
      </c>
      <c r="B849" s="6"/>
      <c r="C849" s="22" t="s">
        <v>556</v>
      </c>
      <c r="D849" s="6" t="s">
        <v>245</v>
      </c>
      <c r="E849" s="16">
        <f>+E847</f>
        <v>60</v>
      </c>
      <c r="F849" s="34"/>
      <c r="G849" s="201"/>
    </row>
    <row r="850" spans="1:13" x14ac:dyDescent="0.3">
      <c r="A850" s="189" t="str">
        <f>IF(E850=0,"",$A$8&amp;COUNTIF($A$9:A849,"&gt;&lt;*")+1)</f>
        <v/>
      </c>
      <c r="B850" s="6"/>
      <c r="C850" s="22"/>
      <c r="D850" s="6"/>
      <c r="E850" s="16"/>
      <c r="F850" s="124"/>
      <c r="G850" s="201"/>
    </row>
    <row r="851" spans="1:13" x14ac:dyDescent="0.3">
      <c r="A851" s="189" t="s">
        <v>557</v>
      </c>
      <c r="B851" s="6"/>
      <c r="C851" s="22" t="s">
        <v>558</v>
      </c>
      <c r="D851" s="6" t="s">
        <v>245</v>
      </c>
      <c r="E851" s="16">
        <f>+E849</f>
        <v>60</v>
      </c>
      <c r="F851" s="123"/>
      <c r="G851" s="201"/>
    </row>
    <row r="852" spans="1:13" x14ac:dyDescent="0.3">
      <c r="A852" s="189" t="str">
        <f>IF(E852=0,"",$A$8&amp;COUNTIF($A$9:A851,"&gt;&lt;*")+1)</f>
        <v/>
      </c>
      <c r="B852" s="6"/>
      <c r="C852" s="22"/>
      <c r="D852" s="6"/>
      <c r="E852" s="16"/>
      <c r="F852" s="124"/>
      <c r="G852" s="201"/>
    </row>
    <row r="853" spans="1:13" x14ac:dyDescent="0.3">
      <c r="A853" s="189" t="s">
        <v>559</v>
      </c>
      <c r="B853" s="6"/>
      <c r="C853" s="22" t="s">
        <v>560</v>
      </c>
      <c r="D853" s="6" t="s">
        <v>245</v>
      </c>
      <c r="E853" s="16">
        <f>+E851</f>
        <v>60</v>
      </c>
      <c r="F853" s="123"/>
      <c r="G853" s="201"/>
    </row>
    <row r="854" spans="1:13" x14ac:dyDescent="0.3">
      <c r="A854" s="189" t="str">
        <f>IF(E854=0,"",$A$8&amp;COUNTIF($A$9:A853,"&gt;&lt;*")+1)</f>
        <v/>
      </c>
      <c r="B854" s="6"/>
      <c r="C854" s="22"/>
      <c r="D854" s="6"/>
      <c r="E854" s="16"/>
      <c r="F854" s="121"/>
      <c r="G854" s="201"/>
    </row>
    <row r="855" spans="1:13" ht="15.6" x14ac:dyDescent="0.3">
      <c r="A855" s="189" t="s">
        <v>561</v>
      </c>
      <c r="B855" s="6"/>
      <c r="C855" s="25" t="s">
        <v>562</v>
      </c>
      <c r="D855" s="6"/>
      <c r="E855" s="16"/>
      <c r="F855" s="121"/>
      <c r="G855" s="201"/>
    </row>
    <row r="856" spans="1:13" x14ac:dyDescent="0.3">
      <c r="A856" s="189"/>
      <c r="B856" s="6"/>
      <c r="C856" s="22"/>
      <c r="D856" s="6"/>
      <c r="E856" s="16"/>
      <c r="F856" s="121"/>
      <c r="G856" s="201"/>
    </row>
    <row r="857" spans="1:13" ht="30" x14ac:dyDescent="0.3">
      <c r="A857" s="189" t="str">
        <f>IF(E857=0,"",$A$8&amp;COUNTIF($A$9:A855,"&gt;&lt;*")+1)</f>
        <v/>
      </c>
      <c r="B857" s="6"/>
      <c r="C857" s="22" t="s">
        <v>563</v>
      </c>
      <c r="D857" s="6"/>
      <c r="E857" s="16"/>
      <c r="F857" s="121"/>
      <c r="G857" s="201"/>
    </row>
    <row r="858" spans="1:13" x14ac:dyDescent="0.3">
      <c r="A858" s="189"/>
      <c r="B858" s="6"/>
      <c r="C858" s="22"/>
      <c r="D858" s="6"/>
      <c r="E858" s="16"/>
      <c r="F858" s="121"/>
      <c r="G858" s="202"/>
    </row>
    <row r="859" spans="1:13" x14ac:dyDescent="0.3">
      <c r="A859" s="189" t="s">
        <v>564</v>
      </c>
      <c r="B859" s="6"/>
      <c r="C859" s="22" t="s">
        <v>565</v>
      </c>
      <c r="D859" s="6" t="s">
        <v>155</v>
      </c>
      <c r="E859" s="16">
        <v>300</v>
      </c>
      <c r="F859" s="34"/>
      <c r="G859" s="202"/>
      <c r="L859" s="41"/>
    </row>
    <row r="860" spans="1:13" x14ac:dyDescent="0.3">
      <c r="A860" s="189" t="str">
        <f>IF(E860=0,"",$A$8&amp;COUNTIF($A$9:A859,"&gt;&lt;*")+1)</f>
        <v/>
      </c>
      <c r="B860" s="6"/>
      <c r="C860" s="22"/>
      <c r="D860" s="6"/>
      <c r="E860" s="16"/>
      <c r="F860" s="125"/>
      <c r="G860" s="202"/>
    </row>
    <row r="861" spans="1:13" x14ac:dyDescent="0.3">
      <c r="A861" s="189" t="s">
        <v>566</v>
      </c>
      <c r="B861" s="6"/>
      <c r="C861" s="22" t="s">
        <v>567</v>
      </c>
      <c r="D861" s="6" t="s">
        <v>105</v>
      </c>
      <c r="E861" s="16">
        <v>1</v>
      </c>
      <c r="F861" s="162">
        <v>400000</v>
      </c>
      <c r="G861" s="203">
        <f>+F861*E861</f>
        <v>400000</v>
      </c>
      <c r="M861" s="48"/>
    </row>
    <row r="862" spans="1:13" x14ac:dyDescent="0.3">
      <c r="A862" s="189" t="str">
        <f>IF(E862=0,"",$A$8&amp;COUNTIF($A$9:A861,"&gt;&lt;*")+1)</f>
        <v/>
      </c>
      <c r="B862" s="6"/>
      <c r="C862" s="22"/>
      <c r="D862" s="6"/>
      <c r="E862" s="16"/>
      <c r="F862" s="121"/>
      <c r="G862" s="202"/>
    </row>
    <row r="863" spans="1:13" x14ac:dyDescent="0.3">
      <c r="A863" s="189" t="s">
        <v>568</v>
      </c>
      <c r="B863" s="6"/>
      <c r="C863" s="22" t="s">
        <v>569</v>
      </c>
      <c r="D863" s="6" t="s">
        <v>107</v>
      </c>
      <c r="E863" s="16">
        <f>+G861</f>
        <v>400000</v>
      </c>
      <c r="F863" s="121"/>
      <c r="G863" s="202"/>
    </row>
    <row r="864" spans="1:13" x14ac:dyDescent="0.3">
      <c r="A864" s="189"/>
      <c r="B864" s="6"/>
      <c r="C864" s="22"/>
      <c r="D864" s="6"/>
      <c r="E864" s="16"/>
      <c r="F864" s="121"/>
      <c r="G864" s="200"/>
    </row>
    <row r="865" spans="1:7" x14ac:dyDescent="0.3">
      <c r="A865" s="189"/>
      <c r="B865" s="6"/>
      <c r="C865" s="22"/>
      <c r="D865" s="6"/>
      <c r="E865" s="16"/>
      <c r="F865" s="121"/>
      <c r="G865" s="200"/>
    </row>
    <row r="866" spans="1:7" x14ac:dyDescent="0.3">
      <c r="A866" s="189"/>
      <c r="B866" s="6"/>
      <c r="C866" s="22"/>
      <c r="D866" s="6"/>
      <c r="E866" s="16"/>
      <c r="F866" s="121"/>
      <c r="G866" s="200"/>
    </row>
    <row r="867" spans="1:7" x14ac:dyDescent="0.3">
      <c r="A867" s="189"/>
      <c r="B867" s="6"/>
      <c r="C867" s="22"/>
      <c r="D867" s="6"/>
      <c r="E867" s="16"/>
      <c r="F867" s="121"/>
      <c r="G867" s="200"/>
    </row>
    <row r="868" spans="1:7" x14ac:dyDescent="0.3">
      <c r="A868" s="189"/>
      <c r="B868" s="6"/>
      <c r="C868" s="22"/>
      <c r="D868" s="6"/>
      <c r="E868" s="16"/>
      <c r="F868" s="121"/>
      <c r="G868" s="200"/>
    </row>
    <row r="869" spans="1:7" x14ac:dyDescent="0.3">
      <c r="A869" s="189"/>
      <c r="B869" s="6"/>
      <c r="C869" s="22"/>
      <c r="D869" s="6"/>
      <c r="E869" s="16"/>
      <c r="F869" s="121"/>
      <c r="G869" s="200"/>
    </row>
    <row r="870" spans="1:7" x14ac:dyDescent="0.3">
      <c r="A870" s="189"/>
      <c r="B870" s="6"/>
      <c r="C870" s="22"/>
      <c r="D870" s="6"/>
      <c r="E870" s="16"/>
      <c r="F870" s="121"/>
      <c r="G870" s="200"/>
    </row>
    <row r="871" spans="1:7" ht="35.1" customHeight="1" thickBot="1" x14ac:dyDescent="0.35">
      <c r="A871" s="290" t="s">
        <v>149</v>
      </c>
      <c r="B871" s="291"/>
      <c r="C871" s="291"/>
      <c r="D871" s="291"/>
      <c r="E871" s="291"/>
      <c r="F871" s="292"/>
      <c r="G871" s="204"/>
    </row>
  </sheetData>
  <mergeCells count="52">
    <mergeCell ref="A668:F668"/>
    <mergeCell ref="A611:F611"/>
    <mergeCell ref="A537:F537"/>
    <mergeCell ref="I587:J588"/>
    <mergeCell ref="I422:J424"/>
    <mergeCell ref="A625:F625"/>
    <mergeCell ref="A610:F610"/>
    <mergeCell ref="A417:F417"/>
    <mergeCell ref="A476:F476"/>
    <mergeCell ref="A477:F477"/>
    <mergeCell ref="A269:F269"/>
    <mergeCell ref="A270:F270"/>
    <mergeCell ref="A304:F304"/>
    <mergeCell ref="A385:F385"/>
    <mergeCell ref="A348:F348"/>
    <mergeCell ref="A349:F349"/>
    <mergeCell ref="A1:E1"/>
    <mergeCell ref="A2:E2"/>
    <mergeCell ref="A3:A4"/>
    <mergeCell ref="B3:B4"/>
    <mergeCell ref="C3:C4"/>
    <mergeCell ref="D3:D4"/>
    <mergeCell ref="E3:E4"/>
    <mergeCell ref="B178:F178"/>
    <mergeCell ref="B179:F179"/>
    <mergeCell ref="B207:F207"/>
    <mergeCell ref="F2:G2"/>
    <mergeCell ref="G3:G4"/>
    <mergeCell ref="F3:F4"/>
    <mergeCell ref="B71:F71"/>
    <mergeCell ref="B72:F72"/>
    <mergeCell ref="B135:F135"/>
    <mergeCell ref="B136:F136"/>
    <mergeCell ref="B793:F793"/>
    <mergeCell ref="A735:F735"/>
    <mergeCell ref="A736:F736"/>
    <mergeCell ref="A794:A795"/>
    <mergeCell ref="B794:B795"/>
    <mergeCell ref="C794:C795"/>
    <mergeCell ref="D794:D795"/>
    <mergeCell ref="E794:E795"/>
    <mergeCell ref="F794:F795"/>
    <mergeCell ref="A871:F871"/>
    <mergeCell ref="G794:G795"/>
    <mergeCell ref="A832:F832"/>
    <mergeCell ref="A833:A834"/>
    <mergeCell ref="B833:B834"/>
    <mergeCell ref="C833:C834"/>
    <mergeCell ref="D833:D834"/>
    <mergeCell ref="E833:E834"/>
    <mergeCell ref="F833:F834"/>
    <mergeCell ref="G833:G834"/>
  </mergeCells>
  <phoneticPr fontId="9" type="noConversion"/>
  <pageMargins left="0.23622047244094491" right="0.23622047244094491" top="0.74803149606299213" bottom="0.74803149606299213" header="0.31496062992125984" footer="0.31496062992125984"/>
  <pageSetup paperSize="9" scale="55" fitToHeight="0" orientation="portrait" r:id="rId1"/>
  <rowBreaks count="17" manualBreakCount="17">
    <brk id="71" max="16383" man="1"/>
    <brk id="135" max="16383" man="1"/>
    <brk id="178" max="16383" man="1"/>
    <brk id="207" max="16383" man="1"/>
    <brk id="269" max="16383" man="1"/>
    <brk id="304" max="16383" man="1"/>
    <brk id="348" max="16383" man="1"/>
    <brk id="385" max="16383" man="1"/>
    <brk id="417" max="16383" man="1"/>
    <brk id="476" max="16383" man="1"/>
    <brk id="537" max="16383" man="1"/>
    <brk id="610" max="6" man="1"/>
    <brk id="625" max="16383" man="1"/>
    <brk id="668" max="16383" man="1"/>
    <brk id="735" max="16383" man="1"/>
    <brk id="793" max="16383" man="1"/>
    <brk id="832" max="16383" man="1"/>
  </rowBreaks>
  <colBreaks count="1" manualBreakCount="1">
    <brk id="2" max="1048575" man="1"/>
  </colBreaks>
  <ignoredErrors>
    <ignoredError sqref="A71:A7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71"/>
  <sheetViews>
    <sheetView tabSelected="1" view="pageBreakPreview" topLeftCell="A14" zoomScale="120" zoomScaleNormal="73" zoomScaleSheetLayoutView="120" workbookViewId="0">
      <selection activeCell="F876" sqref="F876"/>
    </sheetView>
  </sheetViews>
  <sheetFormatPr defaultColWidth="9.109375" defaultRowHeight="20.100000000000001" customHeight="1" x14ac:dyDescent="0.25"/>
  <cols>
    <col min="1" max="1" width="10.88671875" style="136" bestFit="1" customWidth="1"/>
    <col min="2" max="3" width="10.88671875" style="136" customWidth="1"/>
    <col min="4" max="4" width="74" style="137" customWidth="1"/>
    <col min="5" max="5" width="6.44140625" style="137" customWidth="1"/>
    <col min="6" max="6" width="26.6640625" style="129" bestFit="1" customWidth="1"/>
    <col min="7" max="7" width="19" style="131" customWidth="1"/>
    <col min="8" max="9" width="0" style="131" hidden="1" customWidth="1"/>
    <col min="10" max="16384" width="9.109375" style="131"/>
  </cols>
  <sheetData>
    <row r="1" spans="1:7" s="37" customFormat="1" ht="30" customHeight="1" x14ac:dyDescent="0.3">
      <c r="A1" s="338" t="s">
        <v>570</v>
      </c>
      <c r="B1" s="338"/>
      <c r="C1" s="338"/>
      <c r="D1" s="338"/>
      <c r="E1" s="130"/>
      <c r="F1" s="129"/>
    </row>
    <row r="2" spans="1:7" s="37" customFormat="1" ht="30" customHeight="1" thickBot="1" x14ac:dyDescent="0.35">
      <c r="A2" s="338" t="s">
        <v>591</v>
      </c>
      <c r="B2" s="338"/>
      <c r="C2" s="338"/>
      <c r="D2" s="338"/>
      <c r="E2" s="130"/>
      <c r="F2" s="129"/>
    </row>
    <row r="3" spans="1:7" s="37" customFormat="1" ht="30" customHeight="1" thickBot="1" x14ac:dyDescent="0.35">
      <c r="A3" s="342" t="s">
        <v>590</v>
      </c>
      <c r="B3" s="343"/>
      <c r="C3" s="343"/>
      <c r="D3" s="343"/>
      <c r="E3" s="343"/>
      <c r="F3" s="344"/>
      <c r="G3" s="205"/>
    </row>
    <row r="4" spans="1:7" ht="9" customHeight="1" thickBot="1" x14ac:dyDescent="0.3">
      <c r="A4" s="345" t="s">
        <v>571</v>
      </c>
      <c r="B4" s="346"/>
      <c r="C4" s="346"/>
      <c r="D4" s="346"/>
      <c r="E4" s="346"/>
      <c r="F4" s="347"/>
      <c r="G4" s="206"/>
    </row>
    <row r="5" spans="1:7" ht="10.199999999999999" customHeight="1" x14ac:dyDescent="0.25">
      <c r="A5" s="339"/>
      <c r="B5" s="340"/>
      <c r="C5" s="340"/>
      <c r="D5" s="341"/>
      <c r="E5" s="267"/>
      <c r="F5" s="220"/>
      <c r="G5" s="206"/>
    </row>
    <row r="6" spans="1:7" ht="20.100000000000001" customHeight="1" x14ac:dyDescent="0.25">
      <c r="A6" s="351" t="str">
        <f>'Bill of Quantities'!C5</f>
        <v>SCHEDULE A:  PRELIMINARY AND GENERAL</v>
      </c>
      <c r="B6" s="352"/>
      <c r="C6" s="352"/>
      <c r="D6" s="353"/>
      <c r="E6" s="268" t="s">
        <v>593</v>
      </c>
      <c r="F6" s="186"/>
      <c r="G6" s="206"/>
    </row>
    <row r="7" spans="1:7" ht="10.199999999999999" customHeight="1" x14ac:dyDescent="0.25">
      <c r="A7" s="132"/>
      <c r="B7" s="207"/>
      <c r="C7" s="207"/>
      <c r="D7" s="133"/>
      <c r="E7" s="268"/>
      <c r="F7" s="186"/>
      <c r="G7" s="206"/>
    </row>
    <row r="8" spans="1:7" ht="20.100000000000001" customHeight="1" x14ac:dyDescent="0.25">
      <c r="A8" s="351" t="s">
        <v>151</v>
      </c>
      <c r="B8" s="352"/>
      <c r="C8" s="352"/>
      <c r="D8" s="353"/>
      <c r="E8" s="268" t="s">
        <v>593</v>
      </c>
      <c r="F8" s="186"/>
      <c r="G8" s="206"/>
    </row>
    <row r="9" spans="1:7" ht="10.199999999999999" customHeight="1" x14ac:dyDescent="0.25">
      <c r="A9" s="132"/>
      <c r="B9" s="207"/>
      <c r="C9" s="207"/>
      <c r="D9" s="133"/>
      <c r="E9" s="268"/>
      <c r="F9" s="186"/>
      <c r="G9" s="206"/>
    </row>
    <row r="10" spans="1:7" ht="20.100000000000001" customHeight="1" x14ac:dyDescent="0.25">
      <c r="A10" s="351" t="s">
        <v>572</v>
      </c>
      <c r="B10" s="352"/>
      <c r="C10" s="352"/>
      <c r="D10" s="353"/>
      <c r="E10" s="268" t="s">
        <v>593</v>
      </c>
      <c r="F10" s="186"/>
      <c r="G10" s="206"/>
    </row>
    <row r="11" spans="1:7" ht="10.199999999999999" customHeight="1" x14ac:dyDescent="0.25">
      <c r="A11" s="132"/>
      <c r="B11" s="207"/>
      <c r="C11" s="207"/>
      <c r="D11" s="133"/>
      <c r="E11" s="268"/>
      <c r="F11" s="186"/>
      <c r="G11" s="206"/>
    </row>
    <row r="12" spans="1:7" ht="20.100000000000001" customHeight="1" x14ac:dyDescent="0.25">
      <c r="A12" s="351" t="s">
        <v>573</v>
      </c>
      <c r="B12" s="352"/>
      <c r="C12" s="352"/>
      <c r="D12" s="353"/>
      <c r="E12" s="268" t="s">
        <v>593</v>
      </c>
      <c r="F12" s="186"/>
      <c r="G12" s="206"/>
    </row>
    <row r="13" spans="1:7" ht="10.199999999999999" customHeight="1" x14ac:dyDescent="0.25">
      <c r="A13" s="132"/>
      <c r="B13" s="207"/>
      <c r="C13" s="207"/>
      <c r="D13" s="133"/>
      <c r="E13" s="268"/>
      <c r="F13" s="186"/>
      <c r="G13" s="206"/>
    </row>
    <row r="14" spans="1:7" ht="20.100000000000001" customHeight="1" x14ac:dyDescent="0.25">
      <c r="A14" s="351" t="s">
        <v>574</v>
      </c>
      <c r="B14" s="352"/>
      <c r="C14" s="352"/>
      <c r="D14" s="353"/>
      <c r="E14" s="268" t="s">
        <v>593</v>
      </c>
      <c r="F14" s="186"/>
      <c r="G14" s="206"/>
    </row>
    <row r="15" spans="1:7" ht="10.199999999999999" customHeight="1" x14ac:dyDescent="0.25">
      <c r="A15" s="132"/>
      <c r="B15" s="207"/>
      <c r="C15" s="207"/>
      <c r="D15" s="133"/>
      <c r="E15" s="268"/>
      <c r="F15" s="186"/>
      <c r="G15" s="206"/>
    </row>
    <row r="16" spans="1:7" ht="20.100000000000001" customHeight="1" x14ac:dyDescent="0.25">
      <c r="A16" s="351" t="s">
        <v>575</v>
      </c>
      <c r="B16" s="352"/>
      <c r="C16" s="352"/>
      <c r="D16" s="353"/>
      <c r="E16" s="268" t="s">
        <v>593</v>
      </c>
      <c r="F16" s="186"/>
      <c r="G16" s="206"/>
    </row>
    <row r="17" spans="1:8" ht="10.199999999999999" customHeight="1" x14ac:dyDescent="0.25">
      <c r="A17" s="132"/>
      <c r="B17" s="207"/>
      <c r="C17" s="207"/>
      <c r="D17" s="133"/>
      <c r="E17" s="268"/>
      <c r="F17" s="186"/>
      <c r="G17" s="206"/>
    </row>
    <row r="18" spans="1:8" ht="20.100000000000001" customHeight="1" x14ac:dyDescent="0.25">
      <c r="A18" s="351" t="s">
        <v>426</v>
      </c>
      <c r="B18" s="352"/>
      <c r="C18" s="352"/>
      <c r="D18" s="353"/>
      <c r="E18" s="268" t="s">
        <v>593</v>
      </c>
      <c r="F18" s="186"/>
      <c r="G18" s="206"/>
    </row>
    <row r="19" spans="1:8" ht="10.199999999999999" customHeight="1" x14ac:dyDescent="0.25">
      <c r="A19" s="351"/>
      <c r="B19" s="352"/>
      <c r="C19" s="352"/>
      <c r="D19" s="353"/>
      <c r="E19" s="268"/>
      <c r="F19" s="186"/>
      <c r="G19" s="206"/>
    </row>
    <row r="20" spans="1:8" ht="20.100000000000001" customHeight="1" x14ac:dyDescent="0.25">
      <c r="A20" s="132" t="s">
        <v>576</v>
      </c>
      <c r="B20" s="207"/>
      <c r="C20" s="207"/>
      <c r="D20" s="133"/>
      <c r="E20" s="268" t="s">
        <v>593</v>
      </c>
      <c r="F20" s="186"/>
      <c r="G20" s="206"/>
    </row>
    <row r="21" spans="1:8" ht="10.199999999999999" customHeight="1" x14ac:dyDescent="0.25">
      <c r="A21" s="132"/>
      <c r="B21" s="207"/>
      <c r="C21" s="207"/>
      <c r="D21" s="133"/>
      <c r="E21" s="268"/>
      <c r="F21" s="186"/>
      <c r="G21" s="206"/>
    </row>
    <row r="22" spans="1:8" ht="20.100000000000001" customHeight="1" x14ac:dyDescent="0.25">
      <c r="A22" s="351" t="s">
        <v>577</v>
      </c>
      <c r="B22" s="352"/>
      <c r="C22" s="352"/>
      <c r="D22" s="353"/>
      <c r="E22" s="268" t="s">
        <v>593</v>
      </c>
      <c r="F22" s="186"/>
      <c r="G22" s="206"/>
    </row>
    <row r="23" spans="1:8" ht="10.199999999999999" customHeight="1" x14ac:dyDescent="0.25">
      <c r="A23" s="132"/>
      <c r="B23" s="207"/>
      <c r="C23" s="207"/>
      <c r="D23" s="133"/>
      <c r="E23" s="268"/>
      <c r="F23" s="186"/>
      <c r="G23" s="206"/>
    </row>
    <row r="24" spans="1:8" ht="20.100000000000001" customHeight="1" x14ac:dyDescent="0.25">
      <c r="A24" s="351" t="s">
        <v>545</v>
      </c>
      <c r="B24" s="352"/>
      <c r="C24" s="352"/>
      <c r="D24" s="353"/>
      <c r="E24" s="268" t="s">
        <v>593</v>
      </c>
      <c r="F24" s="186"/>
      <c r="G24" s="206"/>
    </row>
    <row r="25" spans="1:8" ht="10.199999999999999" customHeight="1" thickBot="1" x14ac:dyDescent="0.3">
      <c r="A25" s="351"/>
      <c r="B25" s="352"/>
      <c r="C25" s="352"/>
      <c r="D25" s="353"/>
      <c r="E25" s="269"/>
      <c r="F25" s="186"/>
      <c r="G25" s="206"/>
    </row>
    <row r="26" spans="1:8" ht="25.95" customHeight="1" thickBot="1" x14ac:dyDescent="0.3">
      <c r="A26" s="348" t="s">
        <v>578</v>
      </c>
      <c r="B26" s="349"/>
      <c r="C26" s="349"/>
      <c r="D26" s="350"/>
      <c r="E26" s="271" t="s">
        <v>593</v>
      </c>
      <c r="F26" s="266"/>
      <c r="G26" s="206"/>
      <c r="H26" s="134"/>
    </row>
    <row r="27" spans="1:8" ht="25.95" hidden="1" customHeight="1" x14ac:dyDescent="0.25">
      <c r="A27" s="332" t="s">
        <v>579</v>
      </c>
      <c r="B27" s="333"/>
      <c r="C27" s="333"/>
      <c r="D27" s="334"/>
      <c r="E27" s="272"/>
      <c r="F27" s="273"/>
      <c r="G27" s="206"/>
      <c r="H27" s="134"/>
    </row>
    <row r="28" spans="1:8" ht="25.95" hidden="1" customHeight="1" x14ac:dyDescent="0.25">
      <c r="A28" s="335" t="s">
        <v>580</v>
      </c>
      <c r="B28" s="336"/>
      <c r="C28" s="336"/>
      <c r="D28" s="337"/>
      <c r="E28" s="270"/>
      <c r="F28" s="263"/>
      <c r="G28" s="206"/>
      <c r="H28" s="134"/>
    </row>
    <row r="29" spans="1:8" ht="25.95" customHeight="1" x14ac:dyDescent="0.25">
      <c r="A29" s="360" t="s">
        <v>595</v>
      </c>
      <c r="B29" s="361"/>
      <c r="C29" s="361"/>
      <c r="D29" s="362"/>
      <c r="E29" s="274" t="s">
        <v>593</v>
      </c>
      <c r="F29" s="265"/>
      <c r="G29" s="206"/>
      <c r="H29" s="134"/>
    </row>
    <row r="30" spans="1:8" ht="25.95" customHeight="1" thickBot="1" x14ac:dyDescent="0.3">
      <c r="A30" s="363" t="s">
        <v>598</v>
      </c>
      <c r="B30" s="364"/>
      <c r="C30" s="364"/>
      <c r="D30" s="365"/>
      <c r="E30" s="285" t="s">
        <v>593</v>
      </c>
      <c r="F30" s="264"/>
      <c r="G30" s="208">
        <f>F30*30%</f>
        <v>0</v>
      </c>
      <c r="H30" s="134"/>
    </row>
    <row r="31" spans="1:8" ht="31.5" customHeight="1" x14ac:dyDescent="0.25">
      <c r="A31" s="354" t="s">
        <v>596</v>
      </c>
      <c r="B31" s="355"/>
      <c r="C31" s="355"/>
      <c r="D31" s="356"/>
      <c r="E31" s="288" t="s">
        <v>593</v>
      </c>
      <c r="F31" s="289"/>
      <c r="G31" s="208">
        <f>20%*G30</f>
        <v>0</v>
      </c>
    </row>
    <row r="32" spans="1:8" ht="25.95" customHeight="1" thickBot="1" x14ac:dyDescent="0.3">
      <c r="A32" s="329" t="s">
        <v>594</v>
      </c>
      <c r="B32" s="330"/>
      <c r="C32" s="330"/>
      <c r="D32" s="331"/>
      <c r="E32" s="286" t="s">
        <v>593</v>
      </c>
      <c r="F32" s="287"/>
      <c r="G32" s="206"/>
    </row>
    <row r="33" spans="1:7" ht="25.95" customHeight="1" x14ac:dyDescent="0.25">
      <c r="A33" s="357" t="s">
        <v>597</v>
      </c>
      <c r="B33" s="358"/>
      <c r="C33" s="358"/>
      <c r="D33" s="359"/>
      <c r="E33" s="288" t="s">
        <v>593</v>
      </c>
      <c r="F33" s="289"/>
      <c r="G33" s="206"/>
    </row>
    <row r="34" spans="1:7" ht="39.9" customHeight="1" thickBot="1" x14ac:dyDescent="0.3">
      <c r="A34" s="326" t="s">
        <v>581</v>
      </c>
      <c r="B34" s="327"/>
      <c r="C34" s="327"/>
      <c r="D34" s="328"/>
      <c r="E34" s="286" t="s">
        <v>593</v>
      </c>
      <c r="F34" s="287"/>
      <c r="G34" s="206"/>
    </row>
    <row r="35" spans="1:7" s="135" customFormat="1" ht="42" customHeight="1" x14ac:dyDescent="0.3">
      <c r="A35" s="209"/>
      <c r="B35" s="210"/>
      <c r="C35" s="210"/>
      <c r="D35" s="211"/>
      <c r="E35" s="211"/>
      <c r="F35" s="221"/>
      <c r="G35" s="212"/>
    </row>
    <row r="36" spans="1:7" ht="20.100000000000001" customHeight="1" x14ac:dyDescent="0.25">
      <c r="A36" s="163"/>
      <c r="F36" s="222"/>
      <c r="G36" s="206"/>
    </row>
    <row r="37" spans="1:7" ht="20.100000000000001" customHeight="1" x14ac:dyDescent="0.25">
      <c r="A37" s="163"/>
      <c r="F37" s="222"/>
      <c r="G37" s="206"/>
    </row>
    <row r="38" spans="1:7" ht="39.6" customHeight="1" x14ac:dyDescent="0.25">
      <c r="A38" s="163"/>
      <c r="F38" s="222"/>
      <c r="G38" s="206"/>
    </row>
    <row r="39" spans="1:7" ht="31.2" customHeight="1" x14ac:dyDescent="0.25">
      <c r="A39" s="163"/>
      <c r="F39" s="222"/>
      <c r="G39" s="206"/>
    </row>
    <row r="40" spans="1:7" ht="31.2" customHeight="1" x14ac:dyDescent="0.25">
      <c r="A40" s="163"/>
      <c r="F40" s="222"/>
      <c r="G40" s="206"/>
    </row>
    <row r="41" spans="1:7" ht="32.4" customHeight="1" x14ac:dyDescent="0.25">
      <c r="A41" s="163"/>
      <c r="F41" s="222"/>
      <c r="G41" s="206"/>
    </row>
    <row r="42" spans="1:7" ht="33" customHeight="1" x14ac:dyDescent="0.25">
      <c r="A42" s="163"/>
      <c r="F42" s="222"/>
      <c r="G42" s="206"/>
    </row>
    <row r="43" spans="1:7" ht="42" customHeight="1" x14ac:dyDescent="0.25">
      <c r="A43" s="163"/>
      <c r="F43" s="222"/>
      <c r="G43" s="206"/>
    </row>
    <row r="44" spans="1:7" ht="39" customHeight="1" x14ac:dyDescent="0.25">
      <c r="A44" s="163"/>
      <c r="F44" s="222"/>
      <c r="G44" s="206"/>
    </row>
    <row r="45" spans="1:7" ht="20.100000000000001" customHeight="1" x14ac:dyDescent="0.25">
      <c r="A45" s="163"/>
      <c r="F45" s="222"/>
      <c r="G45" s="206"/>
    </row>
    <row r="46" spans="1:7" ht="20.100000000000001" customHeight="1" x14ac:dyDescent="0.25">
      <c r="A46" s="163"/>
      <c r="F46" s="222"/>
      <c r="G46" s="206"/>
    </row>
    <row r="47" spans="1:7" ht="20.100000000000001" customHeight="1" x14ac:dyDescent="0.25">
      <c r="A47" s="163"/>
      <c r="F47" s="222"/>
      <c r="G47" s="206"/>
    </row>
    <row r="48" spans="1:7" ht="20.100000000000001" customHeight="1" x14ac:dyDescent="0.25">
      <c r="A48" s="163"/>
      <c r="F48" s="222"/>
      <c r="G48" s="206"/>
    </row>
    <row r="49" spans="1:7" ht="20.100000000000001" customHeight="1" x14ac:dyDescent="0.25">
      <c r="A49" s="163"/>
      <c r="F49" s="222"/>
      <c r="G49" s="206"/>
    </row>
    <row r="50" spans="1:7" ht="20.100000000000001" customHeight="1" x14ac:dyDescent="0.25">
      <c r="A50" s="163"/>
      <c r="F50" s="222"/>
      <c r="G50" s="206"/>
    </row>
    <row r="51" spans="1:7" ht="20.100000000000001" customHeight="1" x14ac:dyDescent="0.25">
      <c r="A51" s="163"/>
      <c r="F51" s="222"/>
      <c r="G51" s="206"/>
    </row>
    <row r="52" spans="1:7" ht="20.100000000000001" customHeight="1" x14ac:dyDescent="0.25">
      <c r="A52" s="163"/>
      <c r="F52" s="222"/>
      <c r="G52" s="206"/>
    </row>
    <row r="53" spans="1:7" ht="20.100000000000001" customHeight="1" x14ac:dyDescent="0.25">
      <c r="A53" s="163"/>
      <c r="F53" s="222"/>
      <c r="G53" s="206"/>
    </row>
    <row r="54" spans="1:7" ht="20.100000000000001" customHeight="1" x14ac:dyDescent="0.25">
      <c r="A54" s="163"/>
      <c r="F54" s="222"/>
      <c r="G54" s="206"/>
    </row>
    <row r="55" spans="1:7" ht="20.100000000000001" customHeight="1" x14ac:dyDescent="0.25">
      <c r="A55" s="163"/>
      <c r="F55" s="222"/>
      <c r="G55" s="206"/>
    </row>
    <row r="56" spans="1:7" ht="20.100000000000001" customHeight="1" x14ac:dyDescent="0.25">
      <c r="A56" s="163"/>
      <c r="F56" s="222"/>
      <c r="G56" s="206"/>
    </row>
    <row r="57" spans="1:7" ht="20.100000000000001" customHeight="1" x14ac:dyDescent="0.25">
      <c r="A57" s="163"/>
      <c r="F57" s="222"/>
      <c r="G57" s="206"/>
    </row>
    <row r="58" spans="1:7" ht="20.100000000000001" customHeight="1" x14ac:dyDescent="0.25">
      <c r="A58" s="163"/>
      <c r="F58" s="222"/>
      <c r="G58" s="206"/>
    </row>
    <row r="59" spans="1:7" ht="20.100000000000001" customHeight="1" x14ac:dyDescent="0.25">
      <c r="A59" s="163"/>
      <c r="F59" s="222"/>
      <c r="G59" s="206"/>
    </row>
    <row r="60" spans="1:7" ht="20.100000000000001" customHeight="1" x14ac:dyDescent="0.25">
      <c r="A60" s="163"/>
      <c r="F60" s="222"/>
      <c r="G60" s="206"/>
    </row>
    <row r="61" spans="1:7" ht="20.100000000000001" customHeight="1" x14ac:dyDescent="0.25">
      <c r="A61" s="163"/>
      <c r="F61" s="222"/>
      <c r="G61" s="206"/>
    </row>
    <row r="62" spans="1:7" ht="20.100000000000001" customHeight="1" x14ac:dyDescent="0.25">
      <c r="A62" s="163"/>
      <c r="F62" s="222"/>
      <c r="G62" s="206"/>
    </row>
    <row r="63" spans="1:7" ht="20.100000000000001" customHeight="1" x14ac:dyDescent="0.25">
      <c r="A63" s="163"/>
      <c r="F63" s="222"/>
      <c r="G63" s="206"/>
    </row>
    <row r="64" spans="1:7" ht="20.100000000000001" customHeight="1" x14ac:dyDescent="0.25">
      <c r="A64" s="163"/>
      <c r="F64" s="222"/>
      <c r="G64" s="206"/>
    </row>
    <row r="65" spans="1:7" ht="20.100000000000001" customHeight="1" x14ac:dyDescent="0.25">
      <c r="A65" s="163"/>
      <c r="F65" s="222"/>
      <c r="G65" s="206"/>
    </row>
    <row r="66" spans="1:7" ht="20.100000000000001" customHeight="1" x14ac:dyDescent="0.25">
      <c r="A66" s="163"/>
      <c r="F66" s="222"/>
      <c r="G66" s="206"/>
    </row>
    <row r="67" spans="1:7" ht="20.100000000000001" customHeight="1" x14ac:dyDescent="0.25">
      <c r="A67" s="163"/>
      <c r="F67" s="222"/>
      <c r="G67" s="206"/>
    </row>
    <row r="68" spans="1:7" ht="20.100000000000001" customHeight="1" x14ac:dyDescent="0.25">
      <c r="A68" s="163"/>
      <c r="F68" s="222"/>
      <c r="G68" s="206"/>
    </row>
    <row r="69" spans="1:7" ht="20.100000000000001" customHeight="1" x14ac:dyDescent="0.25">
      <c r="A69" s="163"/>
      <c r="F69" s="222"/>
      <c r="G69" s="206"/>
    </row>
    <row r="70" spans="1:7" ht="20.100000000000001" customHeight="1" thickBot="1" x14ac:dyDescent="0.3">
      <c r="A70" s="163"/>
      <c r="F70" s="222"/>
      <c r="G70" s="206"/>
    </row>
    <row r="71" spans="1:7" ht="30" customHeight="1" thickBot="1" x14ac:dyDescent="0.3">
      <c r="A71" s="223"/>
      <c r="B71" s="224"/>
      <c r="C71" s="224"/>
      <c r="D71" s="225"/>
      <c r="E71" s="225"/>
      <c r="F71" s="226"/>
      <c r="G71" s="229"/>
    </row>
    <row r="72" spans="1:7" ht="30" customHeight="1" thickBot="1" x14ac:dyDescent="0.3">
      <c r="A72" s="223"/>
      <c r="B72" s="224"/>
      <c r="C72" s="224"/>
      <c r="D72" s="225"/>
      <c r="E72" s="225"/>
      <c r="F72" s="226"/>
      <c r="G72" s="229"/>
    </row>
    <row r="73" spans="1:7" ht="20.100000000000001" customHeight="1" x14ac:dyDescent="0.25">
      <c r="A73" s="163"/>
      <c r="F73" s="230"/>
      <c r="G73" s="206"/>
    </row>
    <row r="74" spans="1:7" ht="20.100000000000001" customHeight="1" x14ac:dyDescent="0.25">
      <c r="A74" s="163"/>
      <c r="F74" s="222"/>
      <c r="G74" s="206"/>
    </row>
    <row r="75" spans="1:7" ht="20.100000000000001" customHeight="1" x14ac:dyDescent="0.25">
      <c r="A75" s="163"/>
      <c r="F75" s="222"/>
      <c r="G75" s="206"/>
    </row>
    <row r="76" spans="1:7" ht="20.100000000000001" customHeight="1" x14ac:dyDescent="0.25">
      <c r="A76" s="163"/>
      <c r="F76" s="222"/>
      <c r="G76" s="206"/>
    </row>
    <row r="77" spans="1:7" ht="20.100000000000001" customHeight="1" x14ac:dyDescent="0.25">
      <c r="A77" s="163"/>
      <c r="F77" s="222"/>
      <c r="G77" s="206"/>
    </row>
    <row r="78" spans="1:7" ht="20.100000000000001" customHeight="1" x14ac:dyDescent="0.25">
      <c r="A78" s="163"/>
      <c r="F78" s="222"/>
      <c r="G78" s="206"/>
    </row>
    <row r="79" spans="1:7" ht="20.100000000000001" customHeight="1" x14ac:dyDescent="0.25">
      <c r="A79" s="163"/>
      <c r="F79" s="222"/>
      <c r="G79" s="206"/>
    </row>
    <row r="80" spans="1:7" ht="20.100000000000001" customHeight="1" x14ac:dyDescent="0.25">
      <c r="A80" s="163"/>
      <c r="F80" s="222"/>
      <c r="G80" s="206"/>
    </row>
    <row r="81" spans="1:7" ht="20.100000000000001" customHeight="1" x14ac:dyDescent="0.25">
      <c r="A81" s="163"/>
      <c r="F81" s="222"/>
      <c r="G81" s="206"/>
    </row>
    <row r="82" spans="1:7" ht="20.100000000000001" customHeight="1" x14ac:dyDescent="0.25">
      <c r="A82" s="163"/>
      <c r="F82" s="222"/>
      <c r="G82" s="206"/>
    </row>
    <row r="83" spans="1:7" ht="20.100000000000001" customHeight="1" x14ac:dyDescent="0.25">
      <c r="A83" s="163"/>
      <c r="F83" s="222"/>
      <c r="G83" s="206"/>
    </row>
    <row r="84" spans="1:7" ht="20.100000000000001" customHeight="1" x14ac:dyDescent="0.25">
      <c r="A84" s="163"/>
      <c r="F84" s="222"/>
      <c r="G84" s="206"/>
    </row>
    <row r="85" spans="1:7" ht="20.100000000000001" customHeight="1" x14ac:dyDescent="0.25">
      <c r="A85" s="163"/>
      <c r="F85" s="222"/>
      <c r="G85" s="206"/>
    </row>
    <row r="86" spans="1:7" ht="20.100000000000001" customHeight="1" x14ac:dyDescent="0.25">
      <c r="A86" s="163"/>
      <c r="F86" s="222"/>
      <c r="G86" s="206"/>
    </row>
    <row r="87" spans="1:7" ht="20.100000000000001" customHeight="1" x14ac:dyDescent="0.25">
      <c r="A87" s="163"/>
      <c r="F87" s="222"/>
      <c r="G87" s="206"/>
    </row>
    <row r="88" spans="1:7" ht="20.100000000000001" customHeight="1" x14ac:dyDescent="0.25">
      <c r="A88" s="163"/>
      <c r="F88" s="222"/>
      <c r="G88" s="206"/>
    </row>
    <row r="89" spans="1:7" ht="20.100000000000001" customHeight="1" x14ac:dyDescent="0.25">
      <c r="A89" s="163"/>
      <c r="F89" s="222"/>
      <c r="G89" s="206"/>
    </row>
    <row r="90" spans="1:7" ht="20.100000000000001" customHeight="1" x14ac:dyDescent="0.25">
      <c r="A90" s="163"/>
      <c r="F90" s="222"/>
      <c r="G90" s="206"/>
    </row>
    <row r="91" spans="1:7" ht="20.100000000000001" customHeight="1" x14ac:dyDescent="0.25">
      <c r="A91" s="163"/>
      <c r="F91" s="222"/>
      <c r="G91" s="206"/>
    </row>
    <row r="92" spans="1:7" ht="20.100000000000001" customHeight="1" x14ac:dyDescent="0.25">
      <c r="A92" s="163"/>
      <c r="F92" s="222"/>
      <c r="G92" s="206"/>
    </row>
    <row r="93" spans="1:7" ht="20.100000000000001" customHeight="1" x14ac:dyDescent="0.25">
      <c r="A93" s="163"/>
      <c r="F93" s="222"/>
      <c r="G93" s="206"/>
    </row>
    <row r="94" spans="1:7" ht="20.100000000000001" customHeight="1" x14ac:dyDescent="0.25">
      <c r="A94" s="163"/>
      <c r="F94" s="222"/>
      <c r="G94" s="206"/>
    </row>
    <row r="95" spans="1:7" ht="20.100000000000001" customHeight="1" x14ac:dyDescent="0.25">
      <c r="A95" s="163"/>
      <c r="F95" s="222"/>
      <c r="G95" s="206"/>
    </row>
    <row r="96" spans="1:7" ht="20.100000000000001" customHeight="1" x14ac:dyDescent="0.25">
      <c r="A96" s="163"/>
      <c r="F96" s="222"/>
      <c r="G96" s="206"/>
    </row>
    <row r="97" spans="1:7" ht="20.100000000000001" customHeight="1" x14ac:dyDescent="0.25">
      <c r="A97" s="276" t="s">
        <v>96</v>
      </c>
      <c r="F97" s="222"/>
      <c r="G97" s="206"/>
    </row>
    <row r="98" spans="1:7" ht="20.100000000000001" customHeight="1" x14ac:dyDescent="0.25">
      <c r="A98" s="163"/>
      <c r="F98" s="222"/>
      <c r="G98" s="206"/>
    </row>
    <row r="99" spans="1:7" ht="20.100000000000001" customHeight="1" x14ac:dyDescent="0.25">
      <c r="A99" s="163"/>
      <c r="F99" s="222"/>
      <c r="G99" s="206"/>
    </row>
    <row r="100" spans="1:7" ht="20.100000000000001" customHeight="1" x14ac:dyDescent="0.25">
      <c r="A100" s="163"/>
      <c r="F100" s="222"/>
      <c r="G100" s="206"/>
    </row>
    <row r="101" spans="1:7" ht="20.100000000000001" customHeight="1" x14ac:dyDescent="0.25">
      <c r="A101" s="163"/>
      <c r="F101" s="222"/>
      <c r="G101" s="206"/>
    </row>
    <row r="102" spans="1:7" ht="20.100000000000001" customHeight="1" x14ac:dyDescent="0.25">
      <c r="A102" s="163"/>
      <c r="F102" s="222"/>
      <c r="G102" s="206"/>
    </row>
    <row r="103" spans="1:7" ht="20.100000000000001" customHeight="1" x14ac:dyDescent="0.25">
      <c r="A103" s="163"/>
      <c r="F103" s="222"/>
      <c r="G103" s="206"/>
    </row>
    <row r="104" spans="1:7" ht="20.100000000000001" customHeight="1" x14ac:dyDescent="0.25">
      <c r="A104" s="163"/>
      <c r="F104" s="222"/>
      <c r="G104" s="206"/>
    </row>
    <row r="105" spans="1:7" ht="20.100000000000001" customHeight="1" x14ac:dyDescent="0.25">
      <c r="A105" s="163"/>
      <c r="F105" s="222"/>
      <c r="G105" s="206"/>
    </row>
    <row r="106" spans="1:7" ht="20.100000000000001" customHeight="1" x14ac:dyDescent="0.25">
      <c r="A106" s="163"/>
      <c r="F106" s="222"/>
      <c r="G106" s="206"/>
    </row>
    <row r="107" spans="1:7" ht="20.100000000000001" customHeight="1" x14ac:dyDescent="0.25">
      <c r="A107" s="163"/>
      <c r="F107" s="222"/>
      <c r="G107" s="206"/>
    </row>
    <row r="108" spans="1:7" ht="20.100000000000001" customHeight="1" x14ac:dyDescent="0.25">
      <c r="A108" s="163"/>
      <c r="F108" s="222"/>
      <c r="G108" s="206"/>
    </row>
    <row r="109" spans="1:7" ht="20.100000000000001" customHeight="1" x14ac:dyDescent="0.25">
      <c r="A109" s="163"/>
      <c r="F109" s="222"/>
      <c r="G109" s="206"/>
    </row>
    <row r="110" spans="1:7" ht="20.100000000000001" customHeight="1" x14ac:dyDescent="0.25">
      <c r="A110" s="163"/>
      <c r="F110" s="222"/>
      <c r="G110" s="206"/>
    </row>
    <row r="111" spans="1:7" ht="20.100000000000001" customHeight="1" x14ac:dyDescent="0.25">
      <c r="A111" s="276" t="s">
        <v>96</v>
      </c>
      <c r="F111" s="222"/>
      <c r="G111" s="206"/>
    </row>
    <row r="112" spans="1:7" ht="20.100000000000001" customHeight="1" x14ac:dyDescent="0.25">
      <c r="A112" s="163"/>
      <c r="F112" s="222"/>
      <c r="G112" s="206"/>
    </row>
    <row r="113" spans="1:7" ht="20.100000000000001" customHeight="1" x14ac:dyDescent="0.25">
      <c r="A113" s="276" t="s">
        <v>98</v>
      </c>
      <c r="F113" s="222"/>
      <c r="G113" s="206"/>
    </row>
    <row r="114" spans="1:7" ht="20.100000000000001" customHeight="1" x14ac:dyDescent="0.25">
      <c r="A114" s="163"/>
      <c r="F114" s="222"/>
      <c r="G114" s="206"/>
    </row>
    <row r="115" spans="1:7" ht="20.100000000000001" customHeight="1" x14ac:dyDescent="0.25">
      <c r="A115" s="276" t="s">
        <v>87</v>
      </c>
      <c r="F115" s="222"/>
      <c r="G115" s="206"/>
    </row>
    <row r="116" spans="1:7" ht="20.100000000000001" customHeight="1" x14ac:dyDescent="0.25">
      <c r="A116" s="163"/>
      <c r="F116" s="222"/>
      <c r="G116" s="206"/>
    </row>
    <row r="117" spans="1:7" ht="20.100000000000001" customHeight="1" x14ac:dyDescent="0.25">
      <c r="A117" s="163"/>
      <c r="F117" s="222"/>
      <c r="G117" s="206"/>
    </row>
    <row r="118" spans="1:7" ht="20.100000000000001" customHeight="1" x14ac:dyDescent="0.25">
      <c r="A118" s="276" t="s">
        <v>90</v>
      </c>
      <c r="C118" s="136" t="s">
        <v>600</v>
      </c>
      <c r="E118" s="137">
        <v>21</v>
      </c>
      <c r="F118" s="222"/>
      <c r="G118" s="206"/>
    </row>
    <row r="119" spans="1:7" ht="20.100000000000001" customHeight="1" x14ac:dyDescent="0.25">
      <c r="A119" s="163"/>
      <c r="F119" s="222"/>
      <c r="G119" s="206"/>
    </row>
    <row r="120" spans="1:7" ht="20.100000000000001" customHeight="1" x14ac:dyDescent="0.25">
      <c r="A120" s="276" t="s">
        <v>93</v>
      </c>
      <c r="F120" s="222"/>
      <c r="G120" s="206"/>
    </row>
    <row r="121" spans="1:7" ht="20.100000000000001" customHeight="1" x14ac:dyDescent="0.25">
      <c r="A121" s="163"/>
      <c r="F121" s="222"/>
      <c r="G121" s="206"/>
    </row>
    <row r="122" spans="1:7" ht="20.100000000000001" customHeight="1" x14ac:dyDescent="0.25">
      <c r="A122" s="163"/>
      <c r="E122" s="137">
        <v>21</v>
      </c>
      <c r="F122" s="222"/>
      <c r="G122" s="206"/>
    </row>
    <row r="123" spans="1:7" ht="20.100000000000001" customHeight="1" x14ac:dyDescent="0.25">
      <c r="A123" s="163"/>
      <c r="F123" s="222"/>
      <c r="G123" s="206"/>
    </row>
    <row r="124" spans="1:7" ht="20.100000000000001" customHeight="1" x14ac:dyDescent="0.25">
      <c r="A124" s="163"/>
      <c r="F124" s="222"/>
      <c r="G124" s="206"/>
    </row>
    <row r="125" spans="1:7" ht="20.100000000000001" customHeight="1" x14ac:dyDescent="0.25">
      <c r="A125" s="163"/>
      <c r="F125" s="222"/>
      <c r="G125" s="206"/>
    </row>
    <row r="126" spans="1:7" ht="20.100000000000001" customHeight="1" x14ac:dyDescent="0.25">
      <c r="A126" s="163"/>
      <c r="E126" s="137">
        <v>21</v>
      </c>
      <c r="F126" s="222"/>
      <c r="G126" s="206"/>
    </row>
    <row r="127" spans="1:7" ht="20.100000000000001" customHeight="1" x14ac:dyDescent="0.25">
      <c r="A127" s="163"/>
      <c r="F127" s="222"/>
      <c r="G127" s="206"/>
    </row>
    <row r="128" spans="1:7" ht="20.100000000000001" customHeight="1" x14ac:dyDescent="0.25">
      <c r="A128" s="163"/>
      <c r="F128" s="222"/>
      <c r="G128" s="206"/>
    </row>
    <row r="129" spans="1:7" ht="20.100000000000001" customHeight="1" x14ac:dyDescent="0.25">
      <c r="A129" s="163"/>
      <c r="F129" s="222"/>
      <c r="G129" s="206"/>
    </row>
    <row r="130" spans="1:7" ht="20.100000000000001" customHeight="1" x14ac:dyDescent="0.25">
      <c r="A130" s="276" t="s">
        <v>110</v>
      </c>
      <c r="F130" s="222"/>
      <c r="G130" s="206"/>
    </row>
    <row r="131" spans="1:7" ht="20.100000000000001" customHeight="1" x14ac:dyDescent="0.25">
      <c r="A131" s="163"/>
      <c r="F131" s="222"/>
      <c r="G131" s="206"/>
    </row>
    <row r="132" spans="1:7" ht="20.100000000000001" customHeight="1" x14ac:dyDescent="0.25">
      <c r="A132" s="163"/>
      <c r="F132" s="222"/>
      <c r="G132" s="206"/>
    </row>
    <row r="133" spans="1:7" ht="20.100000000000001" customHeight="1" x14ac:dyDescent="0.25">
      <c r="A133" s="163"/>
      <c r="F133" s="222"/>
      <c r="G133" s="206"/>
    </row>
    <row r="134" spans="1:7" ht="20.100000000000001" customHeight="1" thickBot="1" x14ac:dyDescent="0.3">
      <c r="A134" s="276" t="s">
        <v>122</v>
      </c>
      <c r="F134" s="222"/>
      <c r="G134" s="206" t="s">
        <v>599</v>
      </c>
    </row>
    <row r="135" spans="1:7" ht="30" customHeight="1" thickBot="1" x14ac:dyDescent="0.3">
      <c r="A135" s="223"/>
      <c r="B135" s="224"/>
      <c r="C135" s="224"/>
      <c r="D135" s="225"/>
      <c r="E135" s="225"/>
      <c r="F135" s="226"/>
      <c r="G135" s="229"/>
    </row>
    <row r="136" spans="1:7" ht="30" customHeight="1" thickBot="1" x14ac:dyDescent="0.3">
      <c r="A136" s="223"/>
      <c r="B136" s="224"/>
      <c r="C136" s="224"/>
      <c r="D136" s="225"/>
      <c r="E136" s="225"/>
      <c r="F136" s="226"/>
      <c r="G136" s="229"/>
    </row>
    <row r="137" spans="1:7" ht="20.100000000000001" customHeight="1" x14ac:dyDescent="0.25">
      <c r="A137" s="163"/>
      <c r="F137" s="230"/>
      <c r="G137" s="206"/>
    </row>
    <row r="138" spans="1:7" ht="20.100000000000001" customHeight="1" x14ac:dyDescent="0.25">
      <c r="A138" s="276" t="s">
        <v>131</v>
      </c>
      <c r="F138" s="222"/>
      <c r="G138" s="206"/>
    </row>
    <row r="139" spans="1:7" ht="20.100000000000001" customHeight="1" x14ac:dyDescent="0.25">
      <c r="A139" s="163"/>
      <c r="F139" s="222"/>
      <c r="G139" s="206"/>
    </row>
    <row r="140" spans="1:7" ht="20.100000000000001" customHeight="1" x14ac:dyDescent="0.25">
      <c r="A140" s="163"/>
      <c r="F140" s="222"/>
      <c r="G140" s="206"/>
    </row>
    <row r="141" spans="1:7" ht="20.100000000000001" customHeight="1" x14ac:dyDescent="0.25">
      <c r="A141" s="163"/>
      <c r="F141" s="222"/>
      <c r="G141" s="206"/>
    </row>
    <row r="142" spans="1:7" ht="20.100000000000001" customHeight="1" x14ac:dyDescent="0.25">
      <c r="A142" s="163"/>
      <c r="F142" s="222"/>
      <c r="G142" s="206"/>
    </row>
    <row r="143" spans="1:7" ht="20.100000000000001" customHeight="1" x14ac:dyDescent="0.25">
      <c r="A143" s="163"/>
      <c r="F143" s="222"/>
      <c r="G143" s="206"/>
    </row>
    <row r="144" spans="1:7" ht="20.100000000000001" customHeight="1" x14ac:dyDescent="0.25">
      <c r="A144" s="163"/>
      <c r="F144" s="222"/>
      <c r="G144" s="206"/>
    </row>
    <row r="145" spans="1:7" ht="20.100000000000001" customHeight="1" x14ac:dyDescent="0.25">
      <c r="A145" s="163"/>
      <c r="F145" s="222"/>
      <c r="G145" s="206"/>
    </row>
    <row r="146" spans="1:7" ht="20.100000000000001" customHeight="1" x14ac:dyDescent="0.25">
      <c r="A146" s="163"/>
      <c r="F146" s="222"/>
      <c r="G146" s="206"/>
    </row>
    <row r="147" spans="1:7" ht="20.100000000000001" customHeight="1" x14ac:dyDescent="0.25">
      <c r="A147" s="163"/>
      <c r="F147" s="222"/>
      <c r="G147" s="206"/>
    </row>
    <row r="148" spans="1:7" ht="20.100000000000001" customHeight="1" x14ac:dyDescent="0.25">
      <c r="A148" s="163"/>
      <c r="F148" s="222"/>
      <c r="G148" s="206"/>
    </row>
    <row r="149" spans="1:7" ht="20.100000000000001" customHeight="1" x14ac:dyDescent="0.25">
      <c r="A149" s="163"/>
      <c r="F149" s="222"/>
      <c r="G149" s="206"/>
    </row>
    <row r="150" spans="1:7" ht="20.100000000000001" customHeight="1" x14ac:dyDescent="0.25">
      <c r="A150" s="163"/>
      <c r="F150" s="222"/>
      <c r="G150" s="206"/>
    </row>
    <row r="151" spans="1:7" ht="20.100000000000001" customHeight="1" x14ac:dyDescent="0.25">
      <c r="A151" s="163"/>
      <c r="F151" s="222"/>
      <c r="G151" s="206"/>
    </row>
    <row r="152" spans="1:7" ht="20.100000000000001" customHeight="1" x14ac:dyDescent="0.25">
      <c r="A152" s="163"/>
      <c r="F152" s="222"/>
      <c r="G152" s="206"/>
    </row>
    <row r="153" spans="1:7" ht="20.100000000000001" customHeight="1" x14ac:dyDescent="0.25">
      <c r="A153" s="163"/>
      <c r="F153" s="222"/>
      <c r="G153" s="206"/>
    </row>
    <row r="154" spans="1:7" ht="20.100000000000001" customHeight="1" x14ac:dyDescent="0.25">
      <c r="A154" s="163"/>
      <c r="F154" s="222"/>
      <c r="G154" s="206"/>
    </row>
    <row r="155" spans="1:7" ht="20.100000000000001" customHeight="1" x14ac:dyDescent="0.25">
      <c r="A155" s="276" t="s">
        <v>601</v>
      </c>
      <c r="F155" s="222"/>
      <c r="G155" s="206"/>
    </row>
    <row r="156" spans="1:7" ht="20.100000000000001" customHeight="1" x14ac:dyDescent="0.25">
      <c r="A156" s="163"/>
      <c r="F156" s="222"/>
      <c r="G156" s="206"/>
    </row>
    <row r="157" spans="1:7" ht="20.100000000000001" customHeight="1" x14ac:dyDescent="0.25">
      <c r="A157" s="276" t="s">
        <v>602</v>
      </c>
      <c r="F157" s="222"/>
      <c r="G157" s="206"/>
    </row>
    <row r="158" spans="1:7" ht="20.100000000000001" customHeight="1" x14ac:dyDescent="0.25">
      <c r="A158" s="163"/>
      <c r="F158" s="222"/>
      <c r="G158" s="206"/>
    </row>
    <row r="159" spans="1:7" ht="20.100000000000001" customHeight="1" x14ac:dyDescent="0.25">
      <c r="A159" s="163"/>
      <c r="E159" s="275"/>
      <c r="F159" s="222"/>
      <c r="G159" s="206"/>
    </row>
    <row r="160" spans="1:7" ht="20.100000000000001" customHeight="1" x14ac:dyDescent="0.25">
      <c r="A160" s="163"/>
      <c r="F160" s="222"/>
      <c r="G160" s="206"/>
    </row>
    <row r="161" spans="1:7" ht="20.100000000000001" customHeight="1" x14ac:dyDescent="0.25">
      <c r="A161" s="163"/>
      <c r="F161" s="222"/>
      <c r="G161" s="206"/>
    </row>
    <row r="162" spans="1:7" ht="20.100000000000001" customHeight="1" x14ac:dyDescent="0.25">
      <c r="A162" s="163"/>
      <c r="F162" s="222"/>
      <c r="G162" s="206"/>
    </row>
    <row r="163" spans="1:7" ht="20.100000000000001" customHeight="1" x14ac:dyDescent="0.25">
      <c r="A163" s="163"/>
      <c r="F163" s="222"/>
      <c r="G163" s="206"/>
    </row>
    <row r="164" spans="1:7" ht="20.100000000000001" customHeight="1" x14ac:dyDescent="0.25">
      <c r="A164" s="163"/>
      <c r="F164" s="222"/>
      <c r="G164" s="206"/>
    </row>
    <row r="165" spans="1:7" ht="20.100000000000001" customHeight="1" x14ac:dyDescent="0.25">
      <c r="A165" s="163"/>
      <c r="F165" s="222"/>
      <c r="G165" s="206"/>
    </row>
    <row r="166" spans="1:7" ht="20.100000000000001" customHeight="1" x14ac:dyDescent="0.25">
      <c r="A166" s="163"/>
      <c r="F166" s="222"/>
      <c r="G166" s="206"/>
    </row>
    <row r="167" spans="1:7" ht="20.100000000000001" customHeight="1" x14ac:dyDescent="0.25">
      <c r="A167" s="276" t="s">
        <v>603</v>
      </c>
      <c r="F167" s="222"/>
      <c r="G167" s="206"/>
    </row>
    <row r="168" spans="1:7" ht="20.100000000000001" customHeight="1" x14ac:dyDescent="0.25">
      <c r="A168" s="163"/>
      <c r="F168" s="222"/>
      <c r="G168" s="206"/>
    </row>
    <row r="169" spans="1:7" ht="20.100000000000001" customHeight="1" x14ac:dyDescent="0.25">
      <c r="A169" s="276" t="s">
        <v>604</v>
      </c>
      <c r="F169" s="222"/>
      <c r="G169" s="206"/>
    </row>
    <row r="170" spans="1:7" ht="20.100000000000001" customHeight="1" x14ac:dyDescent="0.25">
      <c r="A170" s="163"/>
      <c r="F170" s="222"/>
      <c r="G170" s="206"/>
    </row>
    <row r="171" spans="1:7" ht="20.100000000000001" customHeight="1" x14ac:dyDescent="0.25">
      <c r="A171" s="163"/>
      <c r="F171" s="222"/>
      <c r="G171" s="206"/>
    </row>
    <row r="172" spans="1:7" ht="20.100000000000001" customHeight="1" x14ac:dyDescent="0.25">
      <c r="A172" s="163"/>
      <c r="F172" s="222"/>
      <c r="G172" s="206"/>
    </row>
    <row r="173" spans="1:7" ht="20.100000000000001" customHeight="1" x14ac:dyDescent="0.25">
      <c r="A173" s="163"/>
      <c r="F173" s="222"/>
      <c r="G173" s="206"/>
    </row>
    <row r="174" spans="1:7" ht="20.100000000000001" customHeight="1" x14ac:dyDescent="0.25">
      <c r="A174" s="163"/>
      <c r="F174" s="222"/>
      <c r="G174" s="206"/>
    </row>
    <row r="175" spans="1:7" ht="20.100000000000001" customHeight="1" x14ac:dyDescent="0.25">
      <c r="A175" s="163"/>
      <c r="F175" s="222"/>
      <c r="G175" s="206"/>
    </row>
    <row r="176" spans="1:7" ht="20.100000000000001" customHeight="1" x14ac:dyDescent="0.25">
      <c r="A176" s="163"/>
      <c r="F176" s="222"/>
      <c r="G176" s="206"/>
    </row>
    <row r="177" spans="1:7" ht="20.100000000000001" customHeight="1" thickBot="1" x14ac:dyDescent="0.3">
      <c r="A177" s="163"/>
      <c r="F177" s="222"/>
      <c r="G177" s="206"/>
    </row>
    <row r="178" spans="1:7" ht="30" customHeight="1" thickBot="1" x14ac:dyDescent="0.3">
      <c r="A178" s="223"/>
      <c r="B178" s="224"/>
      <c r="C178" s="224"/>
      <c r="D178" s="225"/>
      <c r="E178" s="225"/>
      <c r="F178" s="226"/>
      <c r="G178" s="229"/>
    </row>
    <row r="179" spans="1:7" ht="30" customHeight="1" thickBot="1" x14ac:dyDescent="0.3">
      <c r="A179" s="223"/>
      <c r="B179" s="224"/>
      <c r="C179" s="224"/>
      <c r="D179" s="225"/>
      <c r="E179" s="225"/>
      <c r="F179" s="226"/>
      <c r="G179" s="229"/>
    </row>
    <row r="180" spans="1:7" ht="20.100000000000001" customHeight="1" x14ac:dyDescent="0.25">
      <c r="A180" s="163"/>
      <c r="F180" s="222"/>
      <c r="G180" s="206"/>
    </row>
    <row r="181" spans="1:7" ht="20.100000000000001" customHeight="1" x14ac:dyDescent="0.25">
      <c r="A181" s="276" t="s">
        <v>605</v>
      </c>
      <c r="F181" s="222"/>
      <c r="G181" s="206"/>
    </row>
    <row r="182" spans="1:7" ht="20.100000000000001" customHeight="1" x14ac:dyDescent="0.25">
      <c r="A182" s="163"/>
      <c r="F182" s="222"/>
      <c r="G182" s="206"/>
    </row>
    <row r="183" spans="1:7" ht="20.100000000000001" customHeight="1" x14ac:dyDescent="0.25">
      <c r="A183" s="163"/>
      <c r="F183" s="222"/>
      <c r="G183" s="206"/>
    </row>
    <row r="184" spans="1:7" ht="20.100000000000001" customHeight="1" x14ac:dyDescent="0.25">
      <c r="A184" s="163"/>
      <c r="F184" s="222"/>
      <c r="G184" s="206"/>
    </row>
    <row r="185" spans="1:7" ht="20.100000000000001" customHeight="1" x14ac:dyDescent="0.25">
      <c r="A185" s="163"/>
      <c r="F185" s="222"/>
      <c r="G185" s="206"/>
    </row>
    <row r="186" spans="1:7" ht="20.100000000000001" customHeight="1" x14ac:dyDescent="0.25">
      <c r="A186" s="163"/>
      <c r="F186" s="222"/>
      <c r="G186" s="206"/>
    </row>
    <row r="187" spans="1:7" ht="20.100000000000001" customHeight="1" x14ac:dyDescent="0.25">
      <c r="A187" s="163"/>
      <c r="F187" s="222"/>
      <c r="G187" s="206"/>
    </row>
    <row r="188" spans="1:7" ht="20.100000000000001" customHeight="1" x14ac:dyDescent="0.25">
      <c r="A188" s="163"/>
      <c r="F188" s="222"/>
      <c r="G188" s="206"/>
    </row>
    <row r="189" spans="1:7" ht="20.100000000000001" customHeight="1" x14ac:dyDescent="0.25">
      <c r="A189" s="276" t="s">
        <v>606</v>
      </c>
      <c r="F189" s="222"/>
      <c r="G189" s="206"/>
    </row>
    <row r="190" spans="1:7" ht="20.100000000000001" customHeight="1" x14ac:dyDescent="0.25">
      <c r="A190" s="163"/>
      <c r="F190" s="222"/>
      <c r="G190" s="206"/>
    </row>
    <row r="191" spans="1:7" ht="20.100000000000001" customHeight="1" x14ac:dyDescent="0.25">
      <c r="A191" s="163"/>
      <c r="F191" s="222"/>
      <c r="G191" s="206"/>
    </row>
    <row r="192" spans="1:7" ht="20.100000000000001" customHeight="1" x14ac:dyDescent="0.25">
      <c r="A192" s="163"/>
      <c r="F192" s="222"/>
      <c r="G192" s="206"/>
    </row>
    <row r="193" spans="1:7" ht="20.100000000000001" customHeight="1" x14ac:dyDescent="0.25">
      <c r="A193" s="276" t="s">
        <v>607</v>
      </c>
      <c r="F193" s="222"/>
      <c r="G193" s="206"/>
    </row>
    <row r="194" spans="1:7" ht="20.100000000000001" customHeight="1" x14ac:dyDescent="0.25">
      <c r="A194" s="163"/>
      <c r="F194" s="222"/>
      <c r="G194" s="206"/>
    </row>
    <row r="195" spans="1:7" ht="20.100000000000001" customHeight="1" x14ac:dyDescent="0.25">
      <c r="A195" s="163"/>
      <c r="F195" s="222"/>
      <c r="G195" s="206"/>
    </row>
    <row r="196" spans="1:7" ht="20.100000000000001" customHeight="1" x14ac:dyDescent="0.25">
      <c r="A196" s="163"/>
      <c r="F196" s="222"/>
      <c r="G196" s="206"/>
    </row>
    <row r="197" spans="1:7" ht="20.100000000000001" customHeight="1" x14ac:dyDescent="0.25">
      <c r="A197" s="163"/>
      <c r="F197" s="222"/>
      <c r="G197" s="206"/>
    </row>
    <row r="198" spans="1:7" ht="20.100000000000001" customHeight="1" x14ac:dyDescent="0.25">
      <c r="A198" s="163"/>
      <c r="F198" s="222"/>
      <c r="G198" s="206"/>
    </row>
    <row r="199" spans="1:7" ht="20.100000000000001" customHeight="1" x14ac:dyDescent="0.25">
      <c r="A199" s="163"/>
      <c r="F199" s="222"/>
      <c r="G199" s="206"/>
    </row>
    <row r="200" spans="1:7" ht="20.100000000000001" customHeight="1" x14ac:dyDescent="0.25">
      <c r="A200" s="163"/>
      <c r="D200" s="138"/>
      <c r="F200" s="222"/>
      <c r="G200" s="206"/>
    </row>
    <row r="201" spans="1:7" ht="20.100000000000001" customHeight="1" x14ac:dyDescent="0.25">
      <c r="A201" s="163"/>
      <c r="F201" s="222"/>
      <c r="G201" s="206"/>
    </row>
    <row r="202" spans="1:7" ht="20.100000000000001" customHeight="1" x14ac:dyDescent="0.25">
      <c r="A202" s="163"/>
      <c r="F202" s="222"/>
      <c r="G202" s="206"/>
    </row>
    <row r="203" spans="1:7" ht="20.100000000000001" customHeight="1" x14ac:dyDescent="0.25">
      <c r="A203" s="163"/>
      <c r="F203" s="222"/>
      <c r="G203" s="206"/>
    </row>
    <row r="204" spans="1:7" ht="20.100000000000001" customHeight="1" x14ac:dyDescent="0.25">
      <c r="A204" s="163"/>
      <c r="F204" s="222"/>
      <c r="G204" s="206"/>
    </row>
    <row r="205" spans="1:7" ht="20.100000000000001" customHeight="1" x14ac:dyDescent="0.25">
      <c r="A205" s="163"/>
      <c r="F205" s="222"/>
      <c r="G205" s="206"/>
    </row>
    <row r="206" spans="1:7" ht="20.100000000000001" customHeight="1" thickBot="1" x14ac:dyDescent="0.3">
      <c r="A206" s="163"/>
      <c r="F206" s="222"/>
      <c r="G206" s="206"/>
    </row>
    <row r="207" spans="1:7" ht="35.1" customHeight="1" thickBot="1" x14ac:dyDescent="0.3">
      <c r="A207" s="223"/>
      <c r="B207" s="224"/>
      <c r="C207" s="224"/>
      <c r="D207" s="225"/>
      <c r="E207" s="225"/>
      <c r="F207" s="226"/>
      <c r="G207" s="229"/>
    </row>
    <row r="208" spans="1:7" ht="20.100000000000001" customHeight="1" x14ac:dyDescent="0.25">
      <c r="A208" s="233"/>
      <c r="B208" s="234"/>
      <c r="C208" s="234"/>
      <c r="D208" s="235"/>
      <c r="E208" s="235"/>
      <c r="F208" s="236"/>
      <c r="G208" s="237"/>
    </row>
    <row r="209" spans="1:7" ht="20.100000000000001" customHeight="1" x14ac:dyDescent="0.25">
      <c r="A209" s="163"/>
      <c r="F209" s="33"/>
      <c r="G209" s="206"/>
    </row>
    <row r="210" spans="1:7" ht="20.100000000000001" customHeight="1" x14ac:dyDescent="0.25">
      <c r="A210" s="163"/>
      <c r="F210" s="33"/>
      <c r="G210" s="206"/>
    </row>
    <row r="211" spans="1:7" ht="20.100000000000001" customHeight="1" x14ac:dyDescent="0.25">
      <c r="A211" s="163"/>
      <c r="F211" s="33"/>
      <c r="G211" s="206"/>
    </row>
    <row r="212" spans="1:7" ht="20.100000000000001" customHeight="1" x14ac:dyDescent="0.25">
      <c r="A212" s="163"/>
      <c r="F212" s="33"/>
      <c r="G212" s="206"/>
    </row>
    <row r="213" spans="1:7" ht="20.100000000000001" customHeight="1" x14ac:dyDescent="0.25">
      <c r="A213" s="163"/>
      <c r="F213" s="33"/>
      <c r="G213" s="206"/>
    </row>
    <row r="214" spans="1:7" ht="20.100000000000001" customHeight="1" x14ac:dyDescent="0.25">
      <c r="A214" s="163"/>
      <c r="F214" s="33"/>
      <c r="G214" s="206"/>
    </row>
    <row r="215" spans="1:7" ht="20.100000000000001" customHeight="1" x14ac:dyDescent="0.25">
      <c r="A215" s="163"/>
      <c r="F215" s="33"/>
      <c r="G215" s="206"/>
    </row>
    <row r="216" spans="1:7" ht="20.100000000000001" customHeight="1" x14ac:dyDescent="0.25">
      <c r="A216" s="163"/>
      <c r="F216" s="33"/>
      <c r="G216" s="206"/>
    </row>
    <row r="217" spans="1:7" ht="20.100000000000001" customHeight="1" x14ac:dyDescent="0.25">
      <c r="A217" s="163"/>
      <c r="F217" s="33"/>
      <c r="G217" s="206"/>
    </row>
    <row r="218" spans="1:7" ht="20.100000000000001" customHeight="1" x14ac:dyDescent="0.25">
      <c r="A218" s="163"/>
      <c r="F218" s="33"/>
      <c r="G218" s="206"/>
    </row>
    <row r="219" spans="1:7" ht="20.100000000000001" customHeight="1" x14ac:dyDescent="0.25">
      <c r="A219" s="163"/>
      <c r="F219" s="33"/>
      <c r="G219" s="206"/>
    </row>
    <row r="220" spans="1:7" ht="20.100000000000001" customHeight="1" x14ac:dyDescent="0.25">
      <c r="A220" s="163"/>
      <c r="F220" s="33"/>
      <c r="G220" s="206"/>
    </row>
    <row r="221" spans="1:7" ht="20.100000000000001" customHeight="1" x14ac:dyDescent="0.25">
      <c r="A221" s="163"/>
      <c r="F221" s="33"/>
      <c r="G221" s="206"/>
    </row>
    <row r="222" spans="1:7" ht="20.100000000000001" customHeight="1" x14ac:dyDescent="0.25">
      <c r="A222" s="163"/>
      <c r="F222" s="33"/>
      <c r="G222" s="206"/>
    </row>
    <row r="223" spans="1:7" ht="20.100000000000001" customHeight="1" x14ac:dyDescent="0.25">
      <c r="A223" s="163"/>
      <c r="F223" s="33"/>
      <c r="G223" s="206"/>
    </row>
    <row r="224" spans="1:7" ht="20.100000000000001" customHeight="1" x14ac:dyDescent="0.25">
      <c r="A224" s="163"/>
      <c r="F224" s="33"/>
      <c r="G224" s="206"/>
    </row>
    <row r="225" spans="1:7" ht="20.100000000000001" customHeight="1" x14ac:dyDescent="0.25">
      <c r="A225" s="163"/>
      <c r="F225" s="33"/>
      <c r="G225" s="206"/>
    </row>
    <row r="226" spans="1:7" ht="20.100000000000001" customHeight="1" x14ac:dyDescent="0.25">
      <c r="A226" s="163"/>
      <c r="F226" s="33"/>
      <c r="G226" s="206"/>
    </row>
    <row r="227" spans="1:7" ht="20.100000000000001" customHeight="1" x14ac:dyDescent="0.25">
      <c r="A227" s="163"/>
      <c r="F227" s="33"/>
      <c r="G227" s="206"/>
    </row>
    <row r="228" spans="1:7" ht="20.100000000000001" customHeight="1" x14ac:dyDescent="0.25">
      <c r="A228" s="163"/>
      <c r="F228" s="33"/>
      <c r="G228" s="206"/>
    </row>
    <row r="229" spans="1:7" ht="20.100000000000001" customHeight="1" x14ac:dyDescent="0.25">
      <c r="A229" s="163"/>
      <c r="F229" s="33"/>
      <c r="G229" s="206"/>
    </row>
    <row r="230" spans="1:7" ht="20.100000000000001" customHeight="1" x14ac:dyDescent="0.25">
      <c r="A230" s="163"/>
      <c r="F230" s="33"/>
      <c r="G230" s="206"/>
    </row>
    <row r="231" spans="1:7" ht="20.100000000000001" customHeight="1" x14ac:dyDescent="0.25">
      <c r="A231" s="163"/>
      <c r="F231" s="33"/>
      <c r="G231" s="206"/>
    </row>
    <row r="232" spans="1:7" ht="20.100000000000001" customHeight="1" x14ac:dyDescent="0.25">
      <c r="A232" s="163"/>
      <c r="F232" s="33"/>
      <c r="G232" s="206"/>
    </row>
    <row r="233" spans="1:7" ht="20.100000000000001" customHeight="1" x14ac:dyDescent="0.25">
      <c r="A233" s="163"/>
      <c r="F233" s="33"/>
      <c r="G233" s="206"/>
    </row>
    <row r="234" spans="1:7" ht="20.100000000000001" customHeight="1" x14ac:dyDescent="0.25">
      <c r="A234" s="163"/>
      <c r="F234" s="33"/>
      <c r="G234" s="206"/>
    </row>
    <row r="235" spans="1:7" ht="20.100000000000001" customHeight="1" x14ac:dyDescent="0.25">
      <c r="A235" s="163"/>
      <c r="F235" s="33"/>
      <c r="G235" s="206"/>
    </row>
    <row r="236" spans="1:7" ht="20.100000000000001" customHeight="1" x14ac:dyDescent="0.25">
      <c r="A236" s="163"/>
      <c r="F236" s="33"/>
      <c r="G236" s="206"/>
    </row>
    <row r="237" spans="1:7" ht="20.100000000000001" customHeight="1" x14ac:dyDescent="0.25">
      <c r="A237" s="163"/>
      <c r="F237" s="33"/>
      <c r="G237" s="206"/>
    </row>
    <row r="238" spans="1:7" ht="20.100000000000001" customHeight="1" x14ac:dyDescent="0.25">
      <c r="A238" s="163"/>
      <c r="F238" s="33"/>
      <c r="G238" s="206"/>
    </row>
    <row r="239" spans="1:7" ht="20.100000000000001" customHeight="1" x14ac:dyDescent="0.25">
      <c r="A239" s="163"/>
      <c r="F239" s="33"/>
      <c r="G239" s="206"/>
    </row>
    <row r="240" spans="1:7" ht="20.100000000000001" customHeight="1" x14ac:dyDescent="0.25">
      <c r="A240" s="163"/>
      <c r="F240" s="33"/>
      <c r="G240" s="206"/>
    </row>
    <row r="241" spans="1:7" ht="20.100000000000001" customHeight="1" x14ac:dyDescent="0.25">
      <c r="A241" s="163"/>
      <c r="F241" s="33"/>
      <c r="G241" s="206"/>
    </row>
    <row r="242" spans="1:7" ht="20.100000000000001" customHeight="1" x14ac:dyDescent="0.25">
      <c r="A242" s="163"/>
      <c r="F242" s="33"/>
      <c r="G242" s="206"/>
    </row>
    <row r="243" spans="1:7" ht="20.100000000000001" customHeight="1" x14ac:dyDescent="0.25">
      <c r="A243" s="163"/>
      <c r="F243" s="33"/>
      <c r="G243" s="206"/>
    </row>
    <row r="244" spans="1:7" ht="20.100000000000001" customHeight="1" x14ac:dyDescent="0.25">
      <c r="A244" s="163"/>
      <c r="F244" s="33"/>
      <c r="G244" s="206"/>
    </row>
    <row r="245" spans="1:7" ht="20.100000000000001" customHeight="1" x14ac:dyDescent="0.25">
      <c r="A245" s="163"/>
      <c r="F245" s="33"/>
      <c r="G245" s="206"/>
    </row>
    <row r="246" spans="1:7" ht="20.100000000000001" customHeight="1" x14ac:dyDescent="0.25">
      <c r="A246" s="163"/>
      <c r="F246" s="33"/>
      <c r="G246" s="206"/>
    </row>
    <row r="247" spans="1:7" ht="12.75" customHeight="1" x14ac:dyDescent="0.25">
      <c r="A247" s="163"/>
      <c r="F247" s="33"/>
      <c r="G247" s="206"/>
    </row>
    <row r="248" spans="1:7" ht="20.100000000000001" customHeight="1" x14ac:dyDescent="0.25">
      <c r="A248" s="163"/>
      <c r="F248" s="33"/>
      <c r="G248" s="206"/>
    </row>
    <row r="249" spans="1:7" ht="20.100000000000001" customHeight="1" x14ac:dyDescent="0.25">
      <c r="A249" s="163"/>
      <c r="F249" s="33"/>
      <c r="G249" s="206"/>
    </row>
    <row r="250" spans="1:7" ht="20.100000000000001" customHeight="1" x14ac:dyDescent="0.25">
      <c r="A250" s="163"/>
      <c r="F250" s="33"/>
      <c r="G250" s="206"/>
    </row>
    <row r="251" spans="1:7" ht="20.100000000000001" customHeight="1" x14ac:dyDescent="0.25">
      <c r="A251" s="163"/>
      <c r="F251" s="33"/>
      <c r="G251" s="206"/>
    </row>
    <row r="252" spans="1:7" ht="20.100000000000001" customHeight="1" x14ac:dyDescent="0.25">
      <c r="A252" s="163"/>
      <c r="F252" s="33"/>
      <c r="G252" s="206"/>
    </row>
    <row r="253" spans="1:7" ht="20.100000000000001" customHeight="1" x14ac:dyDescent="0.25">
      <c r="A253" s="163"/>
      <c r="F253" s="33"/>
      <c r="G253" s="206"/>
    </row>
    <row r="254" spans="1:7" ht="20.100000000000001" customHeight="1" x14ac:dyDescent="0.25">
      <c r="A254" s="163"/>
      <c r="F254" s="33"/>
      <c r="G254" s="206"/>
    </row>
    <row r="255" spans="1:7" ht="20.100000000000001" customHeight="1" x14ac:dyDescent="0.25">
      <c r="A255" s="163"/>
      <c r="F255" s="33"/>
      <c r="G255" s="206"/>
    </row>
    <row r="256" spans="1:7" ht="20.100000000000001" customHeight="1" x14ac:dyDescent="0.25">
      <c r="A256" s="163"/>
      <c r="F256" s="33"/>
      <c r="G256" s="206"/>
    </row>
    <row r="257" spans="1:7" ht="20.100000000000001" customHeight="1" x14ac:dyDescent="0.25">
      <c r="A257" s="163"/>
      <c r="F257" s="33"/>
      <c r="G257" s="206"/>
    </row>
    <row r="258" spans="1:7" ht="20.100000000000001" customHeight="1" x14ac:dyDescent="0.25">
      <c r="A258" s="163"/>
      <c r="F258" s="33"/>
      <c r="G258" s="206"/>
    </row>
    <row r="259" spans="1:7" ht="20.100000000000001" customHeight="1" x14ac:dyDescent="0.25">
      <c r="A259" s="163"/>
      <c r="F259" s="33"/>
      <c r="G259" s="206"/>
    </row>
    <row r="260" spans="1:7" ht="20.100000000000001" customHeight="1" x14ac:dyDescent="0.25">
      <c r="A260" s="163"/>
      <c r="F260" s="33"/>
      <c r="G260" s="206"/>
    </row>
    <row r="261" spans="1:7" ht="20.100000000000001" customHeight="1" x14ac:dyDescent="0.25">
      <c r="A261" s="163"/>
      <c r="F261" s="33"/>
      <c r="G261" s="206"/>
    </row>
    <row r="262" spans="1:7" ht="20.100000000000001" customHeight="1" x14ac:dyDescent="0.25">
      <c r="A262" s="163"/>
      <c r="F262" s="33"/>
      <c r="G262" s="206"/>
    </row>
    <row r="263" spans="1:7" ht="20.100000000000001" customHeight="1" x14ac:dyDescent="0.25">
      <c r="A263" s="163"/>
      <c r="F263" s="33"/>
      <c r="G263" s="206"/>
    </row>
    <row r="264" spans="1:7" ht="20.100000000000001" customHeight="1" x14ac:dyDescent="0.25">
      <c r="A264" s="163"/>
      <c r="F264" s="33"/>
      <c r="G264" s="206"/>
    </row>
    <row r="265" spans="1:7" ht="20.100000000000001" customHeight="1" x14ac:dyDescent="0.25">
      <c r="A265" s="163"/>
      <c r="F265" s="33"/>
      <c r="G265" s="206"/>
    </row>
    <row r="266" spans="1:7" ht="20.100000000000001" customHeight="1" x14ac:dyDescent="0.25">
      <c r="A266" s="163"/>
      <c r="F266" s="33"/>
      <c r="G266" s="206"/>
    </row>
    <row r="267" spans="1:7" ht="20.100000000000001" customHeight="1" x14ac:dyDescent="0.25">
      <c r="A267" s="163"/>
      <c r="F267" s="33"/>
      <c r="G267" s="206"/>
    </row>
    <row r="268" spans="1:7" ht="20.100000000000001" customHeight="1" thickBot="1" x14ac:dyDescent="0.3">
      <c r="A268" s="163"/>
      <c r="F268" s="33"/>
      <c r="G268" s="206"/>
    </row>
    <row r="269" spans="1:7" ht="30" customHeight="1" thickBot="1" x14ac:dyDescent="0.3">
      <c r="A269" s="223"/>
      <c r="B269" s="224"/>
      <c r="C269" s="224"/>
      <c r="D269" s="225"/>
      <c r="E269" s="225"/>
      <c r="F269" s="226"/>
      <c r="G269" s="229"/>
    </row>
    <row r="270" spans="1:7" ht="30" customHeight="1" thickBot="1" x14ac:dyDescent="0.3">
      <c r="A270" s="223"/>
      <c r="B270" s="224"/>
      <c r="C270" s="224"/>
      <c r="D270" s="225"/>
      <c r="E270" s="225"/>
      <c r="F270" s="226"/>
      <c r="G270" s="229"/>
    </row>
    <row r="271" spans="1:7" ht="20.100000000000001" customHeight="1" x14ac:dyDescent="0.25">
      <c r="A271" s="163"/>
      <c r="F271" s="33"/>
      <c r="G271" s="206"/>
    </row>
    <row r="272" spans="1:7" ht="20.100000000000001" customHeight="1" x14ac:dyDescent="0.25">
      <c r="A272" s="163"/>
      <c r="F272" s="33"/>
      <c r="G272" s="206"/>
    </row>
    <row r="273" spans="1:7" ht="20.100000000000001" customHeight="1" x14ac:dyDescent="0.25">
      <c r="A273" s="163"/>
      <c r="F273" s="33"/>
      <c r="G273" s="206"/>
    </row>
    <row r="274" spans="1:7" ht="20.100000000000001" customHeight="1" x14ac:dyDescent="0.25">
      <c r="A274" s="163"/>
      <c r="F274" s="33"/>
      <c r="G274" s="206"/>
    </row>
    <row r="275" spans="1:7" ht="20.100000000000001" customHeight="1" x14ac:dyDescent="0.25">
      <c r="A275" s="163"/>
      <c r="F275" s="33"/>
      <c r="G275" s="206"/>
    </row>
    <row r="276" spans="1:7" ht="20.100000000000001" customHeight="1" x14ac:dyDescent="0.25">
      <c r="A276" s="163"/>
      <c r="F276" s="33"/>
      <c r="G276" s="206"/>
    </row>
    <row r="277" spans="1:7" ht="20.100000000000001" customHeight="1" x14ac:dyDescent="0.25">
      <c r="A277" s="163"/>
      <c r="F277" s="33"/>
      <c r="G277" s="206"/>
    </row>
    <row r="278" spans="1:7" ht="20.100000000000001" customHeight="1" x14ac:dyDescent="0.25">
      <c r="A278" s="163"/>
      <c r="F278" s="33"/>
      <c r="G278" s="206"/>
    </row>
    <row r="279" spans="1:7" ht="20.100000000000001" customHeight="1" x14ac:dyDescent="0.25">
      <c r="A279" s="163"/>
      <c r="F279" s="33"/>
      <c r="G279" s="206"/>
    </row>
    <row r="280" spans="1:7" ht="20.100000000000001" customHeight="1" x14ac:dyDescent="0.25">
      <c r="A280" s="163"/>
      <c r="F280" s="33"/>
      <c r="G280" s="206"/>
    </row>
    <row r="281" spans="1:7" ht="20.100000000000001" customHeight="1" x14ac:dyDescent="0.25">
      <c r="A281" s="163"/>
      <c r="F281" s="33"/>
      <c r="G281" s="206"/>
    </row>
    <row r="282" spans="1:7" ht="20.100000000000001" customHeight="1" x14ac:dyDescent="0.25">
      <c r="A282" s="163"/>
      <c r="F282" s="33"/>
      <c r="G282" s="206"/>
    </row>
    <row r="283" spans="1:7" ht="20.100000000000001" customHeight="1" x14ac:dyDescent="0.25">
      <c r="A283" s="163"/>
      <c r="F283" s="33"/>
      <c r="G283" s="206"/>
    </row>
    <row r="284" spans="1:7" ht="20.100000000000001" customHeight="1" x14ac:dyDescent="0.25">
      <c r="A284" s="163"/>
      <c r="F284" s="33"/>
      <c r="G284" s="206"/>
    </row>
    <row r="285" spans="1:7" ht="20.100000000000001" customHeight="1" x14ac:dyDescent="0.25">
      <c r="A285" s="163"/>
      <c r="F285" s="33"/>
      <c r="G285" s="206"/>
    </row>
    <row r="286" spans="1:7" ht="20.100000000000001" customHeight="1" x14ac:dyDescent="0.25">
      <c r="A286" s="163"/>
      <c r="F286" s="33"/>
      <c r="G286" s="206"/>
    </row>
    <row r="287" spans="1:7" ht="20.100000000000001" customHeight="1" x14ac:dyDescent="0.25">
      <c r="A287" s="163"/>
      <c r="F287" s="33"/>
      <c r="G287" s="206"/>
    </row>
    <row r="288" spans="1:7" ht="20.100000000000001" customHeight="1" x14ac:dyDescent="0.25">
      <c r="A288" s="163"/>
      <c r="F288" s="33"/>
      <c r="G288" s="206"/>
    </row>
    <row r="289" spans="1:7" ht="20.100000000000001" customHeight="1" x14ac:dyDescent="0.25">
      <c r="A289" s="163"/>
      <c r="F289" s="33"/>
      <c r="G289" s="206"/>
    </row>
    <row r="290" spans="1:7" ht="20.100000000000001" customHeight="1" x14ac:dyDescent="0.25">
      <c r="A290" s="163"/>
      <c r="F290" s="33"/>
      <c r="G290" s="206"/>
    </row>
    <row r="291" spans="1:7" ht="20.100000000000001" customHeight="1" x14ac:dyDescent="0.25">
      <c r="A291" s="163"/>
      <c r="F291" s="33"/>
      <c r="G291" s="206"/>
    </row>
    <row r="292" spans="1:7" ht="20.100000000000001" customHeight="1" x14ac:dyDescent="0.25">
      <c r="A292" s="163"/>
      <c r="F292" s="33"/>
      <c r="G292" s="206"/>
    </row>
    <row r="293" spans="1:7" ht="20.100000000000001" customHeight="1" x14ac:dyDescent="0.25">
      <c r="A293" s="163"/>
      <c r="F293" s="33"/>
      <c r="G293" s="206"/>
    </row>
    <row r="294" spans="1:7" ht="20.100000000000001" customHeight="1" x14ac:dyDescent="0.25">
      <c r="A294" s="163"/>
      <c r="F294" s="33"/>
      <c r="G294" s="206"/>
    </row>
    <row r="295" spans="1:7" ht="20.100000000000001" customHeight="1" x14ac:dyDescent="0.25">
      <c r="A295" s="163"/>
      <c r="F295" s="33"/>
      <c r="G295" s="206"/>
    </row>
    <row r="296" spans="1:7" ht="20.100000000000001" customHeight="1" x14ac:dyDescent="0.25">
      <c r="A296" s="163"/>
      <c r="F296" s="33"/>
      <c r="G296" s="206"/>
    </row>
    <row r="297" spans="1:7" ht="20.100000000000001" customHeight="1" x14ac:dyDescent="0.25">
      <c r="A297" s="163"/>
      <c r="F297" s="33"/>
      <c r="G297" s="206"/>
    </row>
    <row r="298" spans="1:7" ht="20.100000000000001" customHeight="1" x14ac:dyDescent="0.25">
      <c r="A298" s="163"/>
      <c r="F298" s="33"/>
      <c r="G298" s="206"/>
    </row>
    <row r="299" spans="1:7" ht="20.100000000000001" customHeight="1" x14ac:dyDescent="0.25">
      <c r="A299" s="163"/>
      <c r="F299" s="33"/>
      <c r="G299" s="206"/>
    </row>
    <row r="300" spans="1:7" ht="20.100000000000001" customHeight="1" x14ac:dyDescent="0.25">
      <c r="A300" s="163"/>
      <c r="F300" s="33"/>
      <c r="G300" s="206"/>
    </row>
    <row r="301" spans="1:7" ht="20.100000000000001" customHeight="1" x14ac:dyDescent="0.25">
      <c r="A301" s="163"/>
      <c r="F301" s="33"/>
      <c r="G301" s="206"/>
    </row>
    <row r="302" spans="1:7" ht="20.100000000000001" customHeight="1" x14ac:dyDescent="0.25">
      <c r="A302" s="163"/>
      <c r="F302" s="33"/>
      <c r="G302" s="206"/>
    </row>
    <row r="303" spans="1:7" ht="20.100000000000001" customHeight="1" thickBot="1" x14ac:dyDescent="0.3">
      <c r="A303" s="163"/>
      <c r="F303" s="33"/>
      <c r="G303" s="206"/>
    </row>
    <row r="304" spans="1:7" ht="35.1" customHeight="1" thickBot="1" x14ac:dyDescent="0.3">
      <c r="A304" s="223"/>
      <c r="B304" s="224"/>
      <c r="C304" s="224"/>
      <c r="D304" s="225"/>
      <c r="E304" s="225"/>
      <c r="F304" s="226"/>
      <c r="G304" s="229"/>
    </row>
    <row r="305" spans="1:7" ht="20.100000000000001" customHeight="1" thickBot="1" x14ac:dyDescent="0.3">
      <c r="A305" s="223"/>
      <c r="B305" s="224"/>
      <c r="C305" s="224"/>
      <c r="D305" s="225"/>
      <c r="E305" s="225"/>
      <c r="F305" s="226"/>
      <c r="G305" s="227"/>
    </row>
    <row r="306" spans="1:7" ht="20.100000000000001" customHeight="1" x14ac:dyDescent="0.25">
      <c r="A306" s="163"/>
      <c r="F306" s="33"/>
      <c r="G306" s="206"/>
    </row>
    <row r="307" spans="1:7" ht="20.100000000000001" customHeight="1" x14ac:dyDescent="0.25">
      <c r="A307" s="163"/>
      <c r="F307" s="33"/>
      <c r="G307" s="206"/>
    </row>
    <row r="308" spans="1:7" ht="20.100000000000001" customHeight="1" x14ac:dyDescent="0.25">
      <c r="A308" s="163"/>
      <c r="F308" s="33"/>
      <c r="G308" s="206"/>
    </row>
    <row r="309" spans="1:7" ht="20.100000000000001" customHeight="1" x14ac:dyDescent="0.25">
      <c r="A309" s="163"/>
      <c r="F309" s="33"/>
      <c r="G309" s="206"/>
    </row>
    <row r="310" spans="1:7" ht="20.100000000000001" customHeight="1" x14ac:dyDescent="0.25">
      <c r="A310" s="163"/>
      <c r="F310" s="33"/>
      <c r="G310" s="206"/>
    </row>
    <row r="311" spans="1:7" ht="20.100000000000001" customHeight="1" x14ac:dyDescent="0.25">
      <c r="A311" s="163"/>
      <c r="F311" s="33"/>
      <c r="G311" s="206"/>
    </row>
    <row r="312" spans="1:7" ht="20.100000000000001" customHeight="1" x14ac:dyDescent="0.25">
      <c r="A312" s="163"/>
      <c r="F312" s="33"/>
      <c r="G312" s="206"/>
    </row>
    <row r="313" spans="1:7" ht="20.100000000000001" customHeight="1" x14ac:dyDescent="0.25">
      <c r="A313" s="163"/>
      <c r="F313" s="33"/>
      <c r="G313" s="206"/>
    </row>
    <row r="314" spans="1:7" ht="20.100000000000001" customHeight="1" x14ac:dyDescent="0.25">
      <c r="A314" s="163"/>
      <c r="F314" s="33"/>
      <c r="G314" s="206"/>
    </row>
    <row r="315" spans="1:7" ht="20.100000000000001" customHeight="1" x14ac:dyDescent="0.25">
      <c r="A315" s="163"/>
      <c r="F315" s="33"/>
      <c r="G315" s="206"/>
    </row>
    <row r="316" spans="1:7" ht="20.100000000000001" customHeight="1" x14ac:dyDescent="0.25">
      <c r="A316" s="163"/>
      <c r="F316" s="33"/>
      <c r="G316" s="206"/>
    </row>
    <row r="317" spans="1:7" ht="20.100000000000001" customHeight="1" x14ac:dyDescent="0.25">
      <c r="A317" s="163"/>
      <c r="F317" s="33"/>
      <c r="G317" s="206"/>
    </row>
    <row r="318" spans="1:7" ht="20.100000000000001" customHeight="1" x14ac:dyDescent="0.25">
      <c r="A318" s="163"/>
      <c r="F318" s="33"/>
      <c r="G318" s="206"/>
    </row>
    <row r="319" spans="1:7" ht="20.100000000000001" customHeight="1" x14ac:dyDescent="0.25">
      <c r="A319" s="163"/>
      <c r="F319" s="33"/>
      <c r="G319" s="206"/>
    </row>
    <row r="320" spans="1:7" ht="20.100000000000001" customHeight="1" x14ac:dyDescent="0.25">
      <c r="A320" s="163"/>
      <c r="F320" s="33"/>
      <c r="G320" s="206"/>
    </row>
    <row r="321" spans="1:7" ht="20.100000000000001" customHeight="1" x14ac:dyDescent="0.25">
      <c r="A321" s="163"/>
      <c r="F321" s="33"/>
      <c r="G321" s="206"/>
    </row>
    <row r="322" spans="1:7" ht="20.100000000000001" customHeight="1" x14ac:dyDescent="0.25">
      <c r="A322" s="163"/>
      <c r="F322" s="33"/>
      <c r="G322" s="206"/>
    </row>
    <row r="323" spans="1:7" ht="20.100000000000001" customHeight="1" x14ac:dyDescent="0.25">
      <c r="A323" s="163"/>
      <c r="F323" s="33"/>
      <c r="G323" s="206"/>
    </row>
    <row r="324" spans="1:7" ht="20.100000000000001" customHeight="1" x14ac:dyDescent="0.25">
      <c r="A324" s="163"/>
      <c r="F324" s="33"/>
      <c r="G324" s="206"/>
    </row>
    <row r="325" spans="1:7" ht="20.100000000000001" customHeight="1" x14ac:dyDescent="0.25">
      <c r="A325" s="163"/>
      <c r="F325" s="33"/>
      <c r="G325" s="206"/>
    </row>
    <row r="326" spans="1:7" ht="20.100000000000001" customHeight="1" x14ac:dyDescent="0.25">
      <c r="A326" s="163"/>
      <c r="F326" s="33"/>
      <c r="G326" s="206"/>
    </row>
    <row r="327" spans="1:7" ht="20.100000000000001" customHeight="1" x14ac:dyDescent="0.25">
      <c r="A327" s="163"/>
      <c r="F327" s="33"/>
      <c r="G327" s="206"/>
    </row>
    <row r="328" spans="1:7" ht="20.100000000000001" customHeight="1" x14ac:dyDescent="0.25">
      <c r="A328" s="163"/>
      <c r="F328" s="33"/>
      <c r="G328" s="206"/>
    </row>
    <row r="329" spans="1:7" ht="20.100000000000001" customHeight="1" x14ac:dyDescent="0.25">
      <c r="A329" s="163"/>
      <c r="F329" s="33"/>
      <c r="G329" s="206"/>
    </row>
    <row r="330" spans="1:7" ht="20.100000000000001" customHeight="1" x14ac:dyDescent="0.25">
      <c r="A330" s="163"/>
      <c r="F330" s="33"/>
      <c r="G330" s="206"/>
    </row>
    <row r="331" spans="1:7" ht="20.100000000000001" customHeight="1" x14ac:dyDescent="0.25">
      <c r="A331" s="163"/>
      <c r="F331" s="33"/>
      <c r="G331" s="206"/>
    </row>
    <row r="332" spans="1:7" ht="20.100000000000001" customHeight="1" x14ac:dyDescent="0.25">
      <c r="A332" s="163"/>
      <c r="F332" s="33"/>
      <c r="G332" s="206"/>
    </row>
    <row r="333" spans="1:7" ht="20.100000000000001" customHeight="1" x14ac:dyDescent="0.25">
      <c r="A333" s="163"/>
      <c r="F333" s="33"/>
      <c r="G333" s="206"/>
    </row>
    <row r="334" spans="1:7" ht="20.100000000000001" customHeight="1" x14ac:dyDescent="0.25">
      <c r="A334" s="163"/>
      <c r="F334" s="33"/>
      <c r="G334" s="206"/>
    </row>
    <row r="335" spans="1:7" ht="20.100000000000001" customHeight="1" x14ac:dyDescent="0.25">
      <c r="A335" s="163"/>
      <c r="F335" s="33"/>
      <c r="G335" s="206"/>
    </row>
    <row r="336" spans="1:7" ht="20.100000000000001" customHeight="1" x14ac:dyDescent="0.25">
      <c r="A336" s="163"/>
      <c r="F336" s="33"/>
      <c r="G336" s="206"/>
    </row>
    <row r="337" spans="1:7" ht="20.100000000000001" customHeight="1" x14ac:dyDescent="0.25">
      <c r="A337" s="163"/>
      <c r="F337" s="33"/>
      <c r="G337" s="206"/>
    </row>
    <row r="338" spans="1:7" ht="20.100000000000001" customHeight="1" x14ac:dyDescent="0.25">
      <c r="A338" s="163"/>
      <c r="F338" s="33"/>
      <c r="G338" s="206"/>
    </row>
    <row r="339" spans="1:7" ht="20.100000000000001" customHeight="1" x14ac:dyDescent="0.25">
      <c r="A339" s="163"/>
      <c r="F339" s="33"/>
      <c r="G339" s="206"/>
    </row>
    <row r="340" spans="1:7" ht="20.100000000000001" customHeight="1" x14ac:dyDescent="0.25">
      <c r="A340" s="163"/>
      <c r="F340" s="33"/>
      <c r="G340" s="206"/>
    </row>
    <row r="341" spans="1:7" ht="20.100000000000001" customHeight="1" x14ac:dyDescent="0.25">
      <c r="A341" s="163"/>
      <c r="F341" s="33"/>
      <c r="G341" s="206"/>
    </row>
    <row r="342" spans="1:7" ht="20.100000000000001" customHeight="1" x14ac:dyDescent="0.25">
      <c r="A342" s="163"/>
      <c r="F342" s="33"/>
      <c r="G342" s="206"/>
    </row>
    <row r="343" spans="1:7" ht="20.100000000000001" customHeight="1" x14ac:dyDescent="0.25">
      <c r="A343" s="163"/>
      <c r="F343" s="33"/>
      <c r="G343" s="206"/>
    </row>
    <row r="344" spans="1:7" ht="20.100000000000001" customHeight="1" x14ac:dyDescent="0.25">
      <c r="A344" s="163"/>
      <c r="F344" s="33"/>
      <c r="G344" s="206"/>
    </row>
    <row r="345" spans="1:7" ht="20.100000000000001" customHeight="1" x14ac:dyDescent="0.25">
      <c r="A345" s="163"/>
      <c r="F345" s="33"/>
      <c r="G345" s="206"/>
    </row>
    <row r="346" spans="1:7" ht="20.100000000000001" customHeight="1" x14ac:dyDescent="0.25">
      <c r="A346" s="163"/>
      <c r="F346" s="33"/>
      <c r="G346" s="206"/>
    </row>
    <row r="347" spans="1:7" ht="20.100000000000001" customHeight="1" thickBot="1" x14ac:dyDescent="0.3">
      <c r="A347" s="163"/>
      <c r="F347" s="33"/>
      <c r="G347" s="206"/>
    </row>
    <row r="348" spans="1:7" ht="30" customHeight="1" thickBot="1" x14ac:dyDescent="0.3">
      <c r="A348" s="223"/>
      <c r="B348" s="224"/>
      <c r="C348" s="224"/>
      <c r="D348" s="225"/>
      <c r="E348" s="225"/>
      <c r="F348" s="226"/>
      <c r="G348" s="229"/>
    </row>
    <row r="349" spans="1:7" ht="30" customHeight="1" thickBot="1" x14ac:dyDescent="0.3">
      <c r="A349" s="223"/>
      <c r="B349" s="224"/>
      <c r="C349" s="224"/>
      <c r="D349" s="225"/>
      <c r="E349" s="225"/>
      <c r="F349" s="226"/>
      <c r="G349" s="229"/>
    </row>
    <row r="350" spans="1:7" ht="20.100000000000001" customHeight="1" x14ac:dyDescent="0.25">
      <c r="A350" s="163"/>
      <c r="F350" s="33"/>
      <c r="G350" s="206"/>
    </row>
    <row r="351" spans="1:7" ht="20.100000000000001" customHeight="1" x14ac:dyDescent="0.25">
      <c r="A351" s="163"/>
      <c r="F351" s="33"/>
      <c r="G351" s="206"/>
    </row>
    <row r="352" spans="1:7" ht="20.100000000000001" customHeight="1" x14ac:dyDescent="0.25">
      <c r="A352" s="163"/>
      <c r="F352" s="33"/>
      <c r="G352" s="206"/>
    </row>
    <row r="353" spans="1:7" ht="20.100000000000001" customHeight="1" x14ac:dyDescent="0.25">
      <c r="A353" s="163"/>
      <c r="F353" s="33"/>
      <c r="G353" s="206"/>
    </row>
    <row r="354" spans="1:7" ht="20.100000000000001" customHeight="1" x14ac:dyDescent="0.25">
      <c r="A354" s="163"/>
      <c r="F354" s="33"/>
      <c r="G354" s="206"/>
    </row>
    <row r="355" spans="1:7" ht="20.100000000000001" customHeight="1" x14ac:dyDescent="0.25">
      <c r="A355" s="163"/>
      <c r="F355" s="33"/>
      <c r="G355" s="206"/>
    </row>
    <row r="356" spans="1:7" ht="20.100000000000001" customHeight="1" x14ac:dyDescent="0.25">
      <c r="A356" s="163"/>
      <c r="F356" s="33"/>
      <c r="G356" s="206"/>
    </row>
    <row r="357" spans="1:7" ht="20.100000000000001" customHeight="1" x14ac:dyDescent="0.25">
      <c r="A357" s="163"/>
      <c r="F357" s="33"/>
      <c r="G357" s="206"/>
    </row>
    <row r="358" spans="1:7" ht="20.100000000000001" customHeight="1" x14ac:dyDescent="0.25">
      <c r="A358" s="163"/>
      <c r="F358" s="33"/>
      <c r="G358" s="206"/>
    </row>
    <row r="359" spans="1:7" ht="20.100000000000001" customHeight="1" x14ac:dyDescent="0.25">
      <c r="A359" s="163"/>
      <c r="F359" s="33"/>
      <c r="G359" s="206"/>
    </row>
    <row r="360" spans="1:7" ht="20.100000000000001" customHeight="1" x14ac:dyDescent="0.25">
      <c r="A360" s="163"/>
      <c r="F360" s="33"/>
      <c r="G360" s="206"/>
    </row>
    <row r="361" spans="1:7" ht="20.100000000000001" customHeight="1" x14ac:dyDescent="0.25">
      <c r="A361" s="163"/>
      <c r="F361" s="33"/>
      <c r="G361" s="206"/>
    </row>
    <row r="362" spans="1:7" ht="20.100000000000001" customHeight="1" x14ac:dyDescent="0.25">
      <c r="A362" s="163"/>
      <c r="F362" s="33"/>
      <c r="G362" s="206"/>
    </row>
    <row r="363" spans="1:7" ht="20.100000000000001" customHeight="1" x14ac:dyDescent="0.25">
      <c r="A363" s="163"/>
      <c r="F363" s="33"/>
      <c r="G363" s="206"/>
    </row>
    <row r="364" spans="1:7" ht="20.100000000000001" customHeight="1" x14ac:dyDescent="0.25">
      <c r="A364" s="163"/>
      <c r="F364" s="33"/>
      <c r="G364" s="206"/>
    </row>
    <row r="365" spans="1:7" ht="20.100000000000001" customHeight="1" x14ac:dyDescent="0.25">
      <c r="A365" s="163"/>
      <c r="F365" s="33"/>
      <c r="G365" s="206"/>
    </row>
    <row r="366" spans="1:7" ht="20.100000000000001" customHeight="1" x14ac:dyDescent="0.25">
      <c r="A366" s="163"/>
      <c r="F366" s="33"/>
      <c r="G366" s="206"/>
    </row>
    <row r="367" spans="1:7" ht="20.100000000000001" customHeight="1" x14ac:dyDescent="0.25">
      <c r="A367" s="163"/>
      <c r="F367" s="33"/>
      <c r="G367" s="206"/>
    </row>
    <row r="368" spans="1:7" ht="20.100000000000001" customHeight="1" x14ac:dyDescent="0.25">
      <c r="A368" s="163"/>
      <c r="F368" s="33"/>
      <c r="G368" s="206"/>
    </row>
    <row r="369" spans="1:7" ht="20.100000000000001" customHeight="1" x14ac:dyDescent="0.25">
      <c r="A369" s="163"/>
      <c r="F369" s="33"/>
      <c r="G369" s="206"/>
    </row>
    <row r="370" spans="1:7" ht="20.100000000000001" customHeight="1" x14ac:dyDescent="0.25">
      <c r="A370" s="163"/>
      <c r="F370" s="33"/>
      <c r="G370" s="206"/>
    </row>
    <row r="371" spans="1:7" ht="20.100000000000001" customHeight="1" x14ac:dyDescent="0.25">
      <c r="A371" s="163"/>
      <c r="F371" s="33"/>
      <c r="G371" s="206"/>
    </row>
    <row r="372" spans="1:7" ht="20.100000000000001" customHeight="1" x14ac:dyDescent="0.25">
      <c r="A372" s="163"/>
      <c r="F372" s="33"/>
      <c r="G372" s="206"/>
    </row>
    <row r="373" spans="1:7" ht="20.100000000000001" customHeight="1" x14ac:dyDescent="0.25">
      <c r="A373" s="163"/>
      <c r="F373" s="33"/>
      <c r="G373" s="206"/>
    </row>
    <row r="374" spans="1:7" ht="20.100000000000001" customHeight="1" x14ac:dyDescent="0.25">
      <c r="A374" s="163"/>
      <c r="F374" s="33"/>
      <c r="G374" s="206"/>
    </row>
    <row r="375" spans="1:7" ht="20.100000000000001" customHeight="1" x14ac:dyDescent="0.25">
      <c r="A375" s="163"/>
      <c r="F375" s="33"/>
      <c r="G375" s="206"/>
    </row>
    <row r="376" spans="1:7" ht="20.100000000000001" customHeight="1" x14ac:dyDescent="0.25">
      <c r="A376" s="163"/>
      <c r="F376" s="33"/>
      <c r="G376" s="206"/>
    </row>
    <row r="377" spans="1:7" ht="20.100000000000001" customHeight="1" x14ac:dyDescent="0.25">
      <c r="A377" s="163"/>
      <c r="F377" s="33"/>
      <c r="G377" s="206"/>
    </row>
    <row r="378" spans="1:7" ht="20.100000000000001" customHeight="1" x14ac:dyDescent="0.25">
      <c r="A378" s="163"/>
      <c r="F378" s="33"/>
      <c r="G378" s="206"/>
    </row>
    <row r="379" spans="1:7" ht="20.100000000000001" customHeight="1" x14ac:dyDescent="0.25">
      <c r="A379" s="163"/>
      <c r="F379" s="33"/>
      <c r="G379" s="206"/>
    </row>
    <row r="380" spans="1:7" ht="20.100000000000001" customHeight="1" x14ac:dyDescent="0.25">
      <c r="A380" s="163"/>
      <c r="F380" s="33"/>
      <c r="G380" s="206"/>
    </row>
    <row r="381" spans="1:7" ht="20.100000000000001" customHeight="1" x14ac:dyDescent="0.25">
      <c r="A381" s="163"/>
      <c r="F381" s="33"/>
      <c r="G381" s="206"/>
    </row>
    <row r="382" spans="1:7" ht="20.100000000000001" customHeight="1" x14ac:dyDescent="0.25">
      <c r="A382" s="163"/>
      <c r="F382" s="33"/>
      <c r="G382" s="206"/>
    </row>
    <row r="383" spans="1:7" ht="20.100000000000001" customHeight="1" x14ac:dyDescent="0.25">
      <c r="A383" s="163"/>
      <c r="F383" s="33"/>
      <c r="G383" s="206"/>
    </row>
    <row r="384" spans="1:7" ht="20.100000000000001" customHeight="1" thickBot="1" x14ac:dyDescent="0.3">
      <c r="A384" s="163"/>
      <c r="F384" s="33"/>
      <c r="G384" s="206"/>
    </row>
    <row r="385" spans="1:7" ht="35.1" customHeight="1" thickBot="1" x14ac:dyDescent="0.3">
      <c r="A385" s="223"/>
      <c r="B385" s="224"/>
      <c r="C385" s="224"/>
      <c r="D385" s="225"/>
      <c r="E385" s="225"/>
      <c r="F385" s="226"/>
      <c r="G385" s="229"/>
    </row>
    <row r="386" spans="1:7" ht="20.100000000000001" customHeight="1" thickBot="1" x14ac:dyDescent="0.3">
      <c r="A386" s="223"/>
      <c r="B386" s="224"/>
      <c r="C386" s="224"/>
      <c r="D386" s="225"/>
      <c r="E386" s="225"/>
      <c r="F386" s="226"/>
      <c r="G386" s="227"/>
    </row>
    <row r="387" spans="1:7" ht="20.100000000000001" customHeight="1" x14ac:dyDescent="0.25">
      <c r="A387" s="163"/>
      <c r="F387" s="33"/>
      <c r="G387" s="206"/>
    </row>
    <row r="388" spans="1:7" ht="20.100000000000001" customHeight="1" x14ac:dyDescent="0.25">
      <c r="A388" s="163"/>
      <c r="F388" s="33"/>
      <c r="G388" s="206"/>
    </row>
    <row r="389" spans="1:7" ht="20.100000000000001" customHeight="1" x14ac:dyDescent="0.25">
      <c r="A389" s="163"/>
      <c r="F389" s="33"/>
      <c r="G389" s="206"/>
    </row>
    <row r="390" spans="1:7" ht="20.100000000000001" customHeight="1" x14ac:dyDescent="0.25">
      <c r="A390" s="163"/>
      <c r="F390" s="33"/>
      <c r="G390" s="206"/>
    </row>
    <row r="391" spans="1:7" ht="20.100000000000001" customHeight="1" x14ac:dyDescent="0.25">
      <c r="A391" s="163"/>
      <c r="F391" s="33"/>
      <c r="G391" s="206"/>
    </row>
    <row r="392" spans="1:7" ht="20.100000000000001" customHeight="1" x14ac:dyDescent="0.25">
      <c r="A392" s="163"/>
      <c r="F392" s="33"/>
      <c r="G392" s="206"/>
    </row>
    <row r="393" spans="1:7" ht="20.100000000000001" customHeight="1" x14ac:dyDescent="0.25">
      <c r="A393" s="163"/>
      <c r="F393" s="33"/>
      <c r="G393" s="206"/>
    </row>
    <row r="394" spans="1:7" ht="20.100000000000001" customHeight="1" x14ac:dyDescent="0.25">
      <c r="A394" s="163"/>
      <c r="F394" s="33"/>
      <c r="G394" s="206"/>
    </row>
    <row r="395" spans="1:7" ht="20.100000000000001" customHeight="1" x14ac:dyDescent="0.25">
      <c r="A395" s="163"/>
      <c r="F395" s="33"/>
      <c r="G395" s="206"/>
    </row>
    <row r="396" spans="1:7" ht="20.100000000000001" customHeight="1" x14ac:dyDescent="0.25">
      <c r="A396" s="163"/>
      <c r="F396" s="33"/>
      <c r="G396" s="206"/>
    </row>
    <row r="397" spans="1:7" ht="20.100000000000001" customHeight="1" x14ac:dyDescent="0.25">
      <c r="A397" s="163"/>
      <c r="F397" s="33"/>
      <c r="G397" s="206"/>
    </row>
    <row r="398" spans="1:7" ht="20.100000000000001" customHeight="1" x14ac:dyDescent="0.25">
      <c r="A398" s="163"/>
      <c r="F398" s="33"/>
      <c r="G398" s="206"/>
    </row>
    <row r="399" spans="1:7" ht="20.100000000000001" customHeight="1" x14ac:dyDescent="0.25">
      <c r="A399" s="163"/>
      <c r="F399" s="33"/>
      <c r="G399" s="206"/>
    </row>
    <row r="400" spans="1:7" ht="20.100000000000001" customHeight="1" x14ac:dyDescent="0.25">
      <c r="A400" s="163"/>
      <c r="F400" s="33"/>
      <c r="G400" s="206"/>
    </row>
    <row r="401" spans="1:7" ht="20.100000000000001" customHeight="1" x14ac:dyDescent="0.25">
      <c r="A401" s="163"/>
      <c r="F401" s="33"/>
      <c r="G401" s="206"/>
    </row>
    <row r="402" spans="1:7" ht="20.100000000000001" customHeight="1" x14ac:dyDescent="0.25">
      <c r="A402" s="163"/>
      <c r="F402" s="33"/>
      <c r="G402" s="206"/>
    </row>
    <row r="403" spans="1:7" ht="20.100000000000001" customHeight="1" x14ac:dyDescent="0.25">
      <c r="A403" s="163"/>
      <c r="F403" s="33"/>
      <c r="G403" s="206"/>
    </row>
    <row r="404" spans="1:7" ht="20.100000000000001" customHeight="1" x14ac:dyDescent="0.25">
      <c r="A404" s="163"/>
      <c r="F404" s="33"/>
      <c r="G404" s="206"/>
    </row>
    <row r="405" spans="1:7" ht="20.100000000000001" customHeight="1" x14ac:dyDescent="0.25">
      <c r="A405" s="163"/>
      <c r="F405" s="33"/>
      <c r="G405" s="206"/>
    </row>
    <row r="406" spans="1:7" ht="20.100000000000001" customHeight="1" x14ac:dyDescent="0.25">
      <c r="A406" s="163"/>
      <c r="F406" s="33"/>
      <c r="G406" s="206"/>
    </row>
    <row r="407" spans="1:7" ht="20.100000000000001" customHeight="1" x14ac:dyDescent="0.25">
      <c r="A407" s="163"/>
      <c r="F407" s="33"/>
      <c r="G407" s="206"/>
    </row>
    <row r="408" spans="1:7" ht="20.100000000000001" customHeight="1" x14ac:dyDescent="0.25">
      <c r="A408" s="163"/>
      <c r="F408" s="33"/>
      <c r="G408" s="206"/>
    </row>
    <row r="409" spans="1:7" ht="20.100000000000001" customHeight="1" x14ac:dyDescent="0.25">
      <c r="A409" s="163"/>
      <c r="F409" s="33"/>
      <c r="G409" s="206"/>
    </row>
    <row r="410" spans="1:7" ht="20.100000000000001" customHeight="1" x14ac:dyDescent="0.25">
      <c r="A410" s="163"/>
      <c r="F410" s="33"/>
      <c r="G410" s="206"/>
    </row>
    <row r="411" spans="1:7" ht="20.100000000000001" customHeight="1" x14ac:dyDescent="0.25">
      <c r="A411" s="163"/>
      <c r="F411" s="33"/>
      <c r="G411" s="206"/>
    </row>
    <row r="412" spans="1:7" ht="20.100000000000001" customHeight="1" x14ac:dyDescent="0.25">
      <c r="A412" s="163"/>
      <c r="F412" s="33"/>
      <c r="G412" s="206"/>
    </row>
    <row r="413" spans="1:7" ht="20.100000000000001" customHeight="1" x14ac:dyDescent="0.25">
      <c r="A413" s="163"/>
      <c r="F413" s="33"/>
      <c r="G413" s="206"/>
    </row>
    <row r="414" spans="1:7" ht="20.100000000000001" customHeight="1" x14ac:dyDescent="0.25">
      <c r="A414" s="163"/>
      <c r="F414" s="33"/>
      <c r="G414" s="206"/>
    </row>
    <row r="415" spans="1:7" ht="20.100000000000001" customHeight="1" x14ac:dyDescent="0.25">
      <c r="A415" s="163"/>
      <c r="F415" s="33"/>
      <c r="G415" s="206"/>
    </row>
    <row r="416" spans="1:7" ht="20.100000000000001" customHeight="1" thickBot="1" x14ac:dyDescent="0.3">
      <c r="A416" s="163"/>
      <c r="F416" s="33"/>
      <c r="G416" s="206"/>
    </row>
    <row r="417" spans="1:7" ht="35.1" customHeight="1" thickBot="1" x14ac:dyDescent="0.3">
      <c r="A417" s="223"/>
      <c r="B417" s="224"/>
      <c r="C417" s="224"/>
      <c r="D417" s="225"/>
      <c r="E417" s="225"/>
      <c r="F417" s="226"/>
      <c r="G417" s="229"/>
    </row>
    <row r="418" spans="1:7" ht="20.100000000000001" customHeight="1" thickBot="1" x14ac:dyDescent="0.3">
      <c r="A418" s="223"/>
      <c r="B418" s="224"/>
      <c r="C418" s="224"/>
      <c r="D418" s="225"/>
      <c r="E418" s="225"/>
      <c r="F418" s="226"/>
      <c r="G418" s="227"/>
    </row>
    <row r="419" spans="1:7" ht="20.100000000000001" customHeight="1" x14ac:dyDescent="0.25">
      <c r="A419" s="163"/>
      <c r="F419" s="33"/>
      <c r="G419" s="206"/>
    </row>
    <row r="420" spans="1:7" ht="20.100000000000001" customHeight="1" x14ac:dyDescent="0.25">
      <c r="A420" s="163"/>
      <c r="F420" s="33"/>
      <c r="G420" s="206"/>
    </row>
    <row r="421" spans="1:7" ht="20.100000000000001" customHeight="1" x14ac:dyDescent="0.25">
      <c r="A421" s="163"/>
      <c r="F421" s="33"/>
      <c r="G421" s="206"/>
    </row>
    <row r="422" spans="1:7" ht="20.100000000000001" customHeight="1" x14ac:dyDescent="0.25">
      <c r="A422" s="163"/>
      <c r="F422" s="33"/>
      <c r="G422" s="206"/>
    </row>
    <row r="423" spans="1:7" ht="20.100000000000001" customHeight="1" x14ac:dyDescent="0.25">
      <c r="A423" s="163"/>
      <c r="E423" s="137">
        <v>0</v>
      </c>
      <c r="F423" s="33"/>
      <c r="G423" s="277" t="s">
        <v>599</v>
      </c>
    </row>
    <row r="424" spans="1:7" ht="20.100000000000001" customHeight="1" x14ac:dyDescent="0.25">
      <c r="A424" s="163"/>
      <c r="E424" s="137">
        <v>0</v>
      </c>
      <c r="F424" s="33"/>
      <c r="G424" s="277" t="s">
        <v>599</v>
      </c>
    </row>
    <row r="425" spans="1:7" ht="20.100000000000001" customHeight="1" x14ac:dyDescent="0.25">
      <c r="A425" s="163"/>
      <c r="E425" s="137">
        <v>0</v>
      </c>
      <c r="F425" s="33"/>
      <c r="G425" s="277" t="s">
        <v>599</v>
      </c>
    </row>
    <row r="426" spans="1:7" ht="20.100000000000001" customHeight="1" x14ac:dyDescent="0.25">
      <c r="A426" s="163"/>
      <c r="F426" s="33"/>
      <c r="G426" s="206"/>
    </row>
    <row r="427" spans="1:7" ht="20.100000000000001" customHeight="1" x14ac:dyDescent="0.25">
      <c r="A427" s="163"/>
      <c r="F427" s="33"/>
      <c r="G427" s="206"/>
    </row>
    <row r="428" spans="1:7" ht="20.100000000000001" customHeight="1" x14ac:dyDescent="0.25">
      <c r="A428" s="163"/>
      <c r="F428" s="33"/>
      <c r="G428" s="206"/>
    </row>
    <row r="429" spans="1:7" ht="20.100000000000001" customHeight="1" x14ac:dyDescent="0.25">
      <c r="A429" s="163"/>
      <c r="F429" s="33"/>
      <c r="G429" s="206"/>
    </row>
    <row r="430" spans="1:7" ht="20.100000000000001" customHeight="1" x14ac:dyDescent="0.25">
      <c r="A430" s="163"/>
      <c r="F430" s="33"/>
      <c r="G430" s="206"/>
    </row>
    <row r="431" spans="1:7" ht="20.100000000000001" customHeight="1" x14ac:dyDescent="0.25">
      <c r="A431" s="163"/>
      <c r="F431" s="33"/>
      <c r="G431" s="206"/>
    </row>
    <row r="432" spans="1:7" ht="20.100000000000001" customHeight="1" x14ac:dyDescent="0.25">
      <c r="A432" s="163"/>
      <c r="F432" s="33"/>
      <c r="G432" s="206"/>
    </row>
    <row r="433" spans="1:7" ht="20.100000000000001" customHeight="1" x14ac:dyDescent="0.25">
      <c r="A433" s="163"/>
      <c r="F433" s="33"/>
      <c r="G433" s="206"/>
    </row>
    <row r="434" spans="1:7" ht="20.100000000000001" customHeight="1" x14ac:dyDescent="0.25">
      <c r="A434" s="163"/>
      <c r="F434" s="33"/>
      <c r="G434" s="206"/>
    </row>
    <row r="435" spans="1:7" ht="20.100000000000001" customHeight="1" x14ac:dyDescent="0.25">
      <c r="A435" s="163"/>
      <c r="F435" s="33"/>
      <c r="G435" s="206"/>
    </row>
    <row r="436" spans="1:7" ht="20.100000000000001" customHeight="1" x14ac:dyDescent="0.25">
      <c r="A436" s="163"/>
      <c r="F436" s="33"/>
      <c r="G436" s="206"/>
    </row>
    <row r="437" spans="1:7" ht="20.100000000000001" customHeight="1" x14ac:dyDescent="0.25">
      <c r="A437" s="163"/>
      <c r="F437" s="33"/>
      <c r="G437" s="206"/>
    </row>
    <row r="438" spans="1:7" ht="20.100000000000001" customHeight="1" x14ac:dyDescent="0.25">
      <c r="A438" s="163"/>
      <c r="F438" s="33"/>
      <c r="G438" s="206"/>
    </row>
    <row r="439" spans="1:7" ht="20.100000000000001" customHeight="1" x14ac:dyDescent="0.25">
      <c r="A439" s="163"/>
      <c r="F439" s="33"/>
      <c r="G439" s="206"/>
    </row>
    <row r="440" spans="1:7" ht="20.100000000000001" customHeight="1" x14ac:dyDescent="0.25">
      <c r="A440" s="163"/>
      <c r="F440" s="33"/>
      <c r="G440" s="206"/>
    </row>
    <row r="441" spans="1:7" ht="20.100000000000001" customHeight="1" x14ac:dyDescent="0.25">
      <c r="A441" s="163"/>
      <c r="F441" s="33"/>
      <c r="G441" s="206"/>
    </row>
    <row r="442" spans="1:7" ht="20.100000000000001" customHeight="1" x14ac:dyDescent="0.25">
      <c r="A442" s="163"/>
      <c r="F442" s="33"/>
      <c r="G442" s="206"/>
    </row>
    <row r="443" spans="1:7" ht="20.100000000000001" customHeight="1" x14ac:dyDescent="0.25">
      <c r="A443" s="163"/>
      <c r="F443" s="33"/>
      <c r="G443" s="206"/>
    </row>
    <row r="444" spans="1:7" ht="20.100000000000001" customHeight="1" x14ac:dyDescent="0.25">
      <c r="A444" s="163"/>
      <c r="F444" s="33"/>
      <c r="G444" s="206"/>
    </row>
    <row r="445" spans="1:7" ht="20.100000000000001" customHeight="1" x14ac:dyDescent="0.25">
      <c r="A445" s="163"/>
      <c r="F445" s="33"/>
      <c r="G445" s="206"/>
    </row>
    <row r="446" spans="1:7" ht="20.100000000000001" customHeight="1" x14ac:dyDescent="0.25">
      <c r="A446" s="163"/>
      <c r="F446" s="33"/>
      <c r="G446" s="206"/>
    </row>
    <row r="447" spans="1:7" ht="20.100000000000001" customHeight="1" x14ac:dyDescent="0.25">
      <c r="A447" s="163"/>
      <c r="F447" s="33"/>
      <c r="G447" s="206"/>
    </row>
    <row r="448" spans="1:7" ht="20.100000000000001" customHeight="1" x14ac:dyDescent="0.25">
      <c r="A448" s="163"/>
      <c r="F448" s="33"/>
      <c r="G448" s="206"/>
    </row>
    <row r="449" spans="1:7" ht="20.100000000000001" customHeight="1" x14ac:dyDescent="0.25">
      <c r="A449" s="163"/>
      <c r="F449" s="33"/>
      <c r="G449" s="206"/>
    </row>
    <row r="450" spans="1:7" ht="20.100000000000001" customHeight="1" x14ac:dyDescent="0.25">
      <c r="A450" s="163"/>
      <c r="F450" s="33"/>
      <c r="G450" s="206"/>
    </row>
    <row r="451" spans="1:7" ht="20.100000000000001" customHeight="1" x14ac:dyDescent="0.25">
      <c r="A451" s="163"/>
      <c r="F451" s="33"/>
      <c r="G451" s="206"/>
    </row>
    <row r="452" spans="1:7" ht="20.100000000000001" customHeight="1" x14ac:dyDescent="0.25">
      <c r="A452" s="163"/>
      <c r="F452" s="33"/>
      <c r="G452" s="206"/>
    </row>
    <row r="453" spans="1:7" ht="20.100000000000001" customHeight="1" x14ac:dyDescent="0.25">
      <c r="A453" s="163"/>
      <c r="F453" s="33"/>
      <c r="G453" s="206"/>
    </row>
    <row r="454" spans="1:7" ht="20.100000000000001" customHeight="1" x14ac:dyDescent="0.25">
      <c r="A454" s="163"/>
      <c r="F454" s="33"/>
      <c r="G454" s="206"/>
    </row>
    <row r="455" spans="1:7" ht="20.100000000000001" customHeight="1" x14ac:dyDescent="0.25">
      <c r="A455" s="163"/>
      <c r="F455" s="33"/>
      <c r="G455" s="206"/>
    </row>
    <row r="456" spans="1:7" ht="20.100000000000001" customHeight="1" x14ac:dyDescent="0.25">
      <c r="A456" s="163"/>
      <c r="F456" s="33"/>
      <c r="G456" s="206"/>
    </row>
    <row r="457" spans="1:7" ht="20.100000000000001" customHeight="1" x14ac:dyDescent="0.25">
      <c r="A457" s="163"/>
      <c r="F457" s="33"/>
      <c r="G457" s="206"/>
    </row>
    <row r="458" spans="1:7" ht="20.100000000000001" customHeight="1" x14ac:dyDescent="0.25">
      <c r="A458" s="163"/>
      <c r="F458" s="33"/>
      <c r="G458" s="206"/>
    </row>
    <row r="459" spans="1:7" ht="20.100000000000001" customHeight="1" x14ac:dyDescent="0.25">
      <c r="A459" s="163"/>
      <c r="F459" s="33"/>
      <c r="G459" s="206"/>
    </row>
    <row r="460" spans="1:7" ht="20.100000000000001" customHeight="1" x14ac:dyDescent="0.25">
      <c r="A460" s="163"/>
      <c r="F460" s="33"/>
      <c r="G460" s="206"/>
    </row>
    <row r="461" spans="1:7" ht="20.100000000000001" customHeight="1" x14ac:dyDescent="0.25">
      <c r="A461" s="163"/>
      <c r="F461" s="33"/>
      <c r="G461" s="206"/>
    </row>
    <row r="462" spans="1:7" ht="20.100000000000001" customHeight="1" x14ac:dyDescent="0.25">
      <c r="A462" s="163"/>
      <c r="F462" s="33"/>
      <c r="G462" s="206"/>
    </row>
    <row r="463" spans="1:7" ht="20.100000000000001" customHeight="1" x14ac:dyDescent="0.25">
      <c r="A463" s="163"/>
      <c r="F463" s="33"/>
      <c r="G463" s="206"/>
    </row>
    <row r="464" spans="1:7" ht="20.100000000000001" customHeight="1" x14ac:dyDescent="0.25">
      <c r="A464" s="163"/>
      <c r="F464" s="33"/>
      <c r="G464" s="206"/>
    </row>
    <row r="465" spans="1:7" ht="20.100000000000001" customHeight="1" x14ac:dyDescent="0.25">
      <c r="A465" s="163"/>
      <c r="F465" s="33"/>
      <c r="G465" s="206"/>
    </row>
    <row r="466" spans="1:7" ht="20.100000000000001" customHeight="1" x14ac:dyDescent="0.25">
      <c r="A466" s="163"/>
      <c r="F466" s="33"/>
      <c r="G466" s="206"/>
    </row>
    <row r="467" spans="1:7" ht="20.100000000000001" customHeight="1" x14ac:dyDescent="0.25">
      <c r="A467" s="163"/>
      <c r="F467" s="33"/>
      <c r="G467" s="206"/>
    </row>
    <row r="468" spans="1:7" ht="20.100000000000001" customHeight="1" x14ac:dyDescent="0.25">
      <c r="A468" s="163"/>
      <c r="F468" s="33"/>
      <c r="G468" s="206"/>
    </row>
    <row r="469" spans="1:7" ht="20.100000000000001" customHeight="1" x14ac:dyDescent="0.25">
      <c r="A469" s="163"/>
      <c r="F469" s="33"/>
      <c r="G469" s="206"/>
    </row>
    <row r="470" spans="1:7" ht="20.100000000000001" customHeight="1" x14ac:dyDescent="0.25">
      <c r="A470" s="163"/>
      <c r="F470" s="33"/>
      <c r="G470" s="206"/>
    </row>
    <row r="471" spans="1:7" ht="20.100000000000001" customHeight="1" x14ac:dyDescent="0.25">
      <c r="A471" s="163"/>
      <c r="F471" s="33"/>
      <c r="G471" s="206"/>
    </row>
    <row r="472" spans="1:7" ht="20.100000000000001" customHeight="1" x14ac:dyDescent="0.25">
      <c r="A472" s="163"/>
      <c r="F472" s="33"/>
      <c r="G472" s="206"/>
    </row>
    <row r="473" spans="1:7" ht="20.100000000000001" customHeight="1" x14ac:dyDescent="0.25">
      <c r="A473" s="163"/>
      <c r="F473" s="33"/>
      <c r="G473" s="206"/>
    </row>
    <row r="474" spans="1:7" ht="20.100000000000001" customHeight="1" x14ac:dyDescent="0.25">
      <c r="A474" s="163"/>
      <c r="F474" s="33"/>
      <c r="G474" s="206"/>
    </row>
    <row r="475" spans="1:7" ht="20.100000000000001" customHeight="1" thickBot="1" x14ac:dyDescent="0.3">
      <c r="A475" s="163"/>
      <c r="F475" s="33"/>
      <c r="G475" s="206"/>
    </row>
    <row r="476" spans="1:7" ht="30" customHeight="1" thickBot="1" x14ac:dyDescent="0.3">
      <c r="A476" s="223"/>
      <c r="B476" s="224"/>
      <c r="C476" s="224"/>
      <c r="D476" s="225"/>
      <c r="E476" s="225"/>
      <c r="F476" s="226"/>
      <c r="G476" s="229"/>
    </row>
    <row r="477" spans="1:7" ht="30" customHeight="1" thickBot="1" x14ac:dyDescent="0.3">
      <c r="A477" s="223"/>
      <c r="B477" s="224"/>
      <c r="C477" s="224"/>
      <c r="D477" s="225"/>
      <c r="E477" s="225"/>
      <c r="F477" s="226"/>
      <c r="G477" s="229"/>
    </row>
    <row r="478" spans="1:7" ht="20.100000000000001" customHeight="1" x14ac:dyDescent="0.25">
      <c r="A478" s="163"/>
      <c r="F478" s="33"/>
      <c r="G478" s="206"/>
    </row>
    <row r="479" spans="1:7" ht="20.100000000000001" customHeight="1" x14ac:dyDescent="0.25">
      <c r="A479" s="163"/>
      <c r="F479" s="33"/>
      <c r="G479" s="206"/>
    </row>
    <row r="480" spans="1:7" ht="20.100000000000001" customHeight="1" x14ac:dyDescent="0.25">
      <c r="A480" s="163"/>
      <c r="F480" s="33"/>
      <c r="G480" s="206"/>
    </row>
    <row r="481" spans="1:7" ht="20.100000000000001" customHeight="1" x14ac:dyDescent="0.25">
      <c r="A481" s="163"/>
      <c r="F481" s="33"/>
      <c r="G481" s="206"/>
    </row>
    <row r="482" spans="1:7" ht="20.100000000000001" customHeight="1" x14ac:dyDescent="0.25">
      <c r="A482" s="163"/>
      <c r="F482" s="33"/>
      <c r="G482" s="206"/>
    </row>
    <row r="483" spans="1:7" ht="20.100000000000001" customHeight="1" x14ac:dyDescent="0.25">
      <c r="A483" s="163"/>
      <c r="F483" s="33"/>
      <c r="G483" s="206"/>
    </row>
    <row r="484" spans="1:7" ht="20.100000000000001" customHeight="1" x14ac:dyDescent="0.25">
      <c r="A484" s="163"/>
      <c r="F484" s="33"/>
      <c r="G484" s="206"/>
    </row>
    <row r="485" spans="1:7" ht="20.100000000000001" customHeight="1" x14ac:dyDescent="0.25">
      <c r="A485" s="163"/>
      <c r="F485" s="33"/>
      <c r="G485" s="206"/>
    </row>
    <row r="486" spans="1:7" ht="20.100000000000001" customHeight="1" x14ac:dyDescent="0.25">
      <c r="A486" s="163"/>
      <c r="F486" s="33"/>
      <c r="G486" s="206"/>
    </row>
    <row r="487" spans="1:7" ht="20.100000000000001" customHeight="1" x14ac:dyDescent="0.25">
      <c r="A487" s="163"/>
      <c r="F487" s="33"/>
      <c r="G487" s="206"/>
    </row>
    <row r="488" spans="1:7" ht="20.100000000000001" customHeight="1" x14ac:dyDescent="0.25">
      <c r="A488" s="163"/>
      <c r="F488" s="33"/>
      <c r="G488" s="206"/>
    </row>
    <row r="489" spans="1:7" ht="20.100000000000001" customHeight="1" x14ac:dyDescent="0.25">
      <c r="A489" s="163"/>
      <c r="F489" s="33"/>
      <c r="G489" s="206"/>
    </row>
    <row r="490" spans="1:7" ht="20.100000000000001" customHeight="1" x14ac:dyDescent="0.25">
      <c r="A490" s="163"/>
      <c r="F490" s="33"/>
      <c r="G490" s="206"/>
    </row>
    <row r="491" spans="1:7" ht="20.100000000000001" customHeight="1" x14ac:dyDescent="0.25">
      <c r="A491" s="163"/>
      <c r="F491" s="33"/>
      <c r="G491" s="206"/>
    </row>
    <row r="492" spans="1:7" ht="20.100000000000001" customHeight="1" x14ac:dyDescent="0.25">
      <c r="A492" s="163"/>
      <c r="F492" s="33"/>
      <c r="G492" s="206"/>
    </row>
    <row r="493" spans="1:7" ht="20.100000000000001" customHeight="1" x14ac:dyDescent="0.25">
      <c r="A493" s="163"/>
      <c r="F493" s="33"/>
      <c r="G493" s="206"/>
    </row>
    <row r="494" spans="1:7" ht="20.100000000000001" customHeight="1" x14ac:dyDescent="0.25">
      <c r="A494" s="163"/>
      <c r="F494" s="33"/>
      <c r="G494" s="206"/>
    </row>
    <row r="495" spans="1:7" ht="20.100000000000001" customHeight="1" x14ac:dyDescent="0.25">
      <c r="A495" s="163"/>
      <c r="F495" s="33"/>
      <c r="G495" s="206"/>
    </row>
    <row r="496" spans="1:7" ht="20.100000000000001" customHeight="1" x14ac:dyDescent="0.25">
      <c r="A496" s="163"/>
      <c r="F496" s="33"/>
      <c r="G496" s="206"/>
    </row>
    <row r="497" spans="1:7" ht="20.100000000000001" customHeight="1" x14ac:dyDescent="0.25">
      <c r="A497" s="163"/>
      <c r="F497" s="33"/>
      <c r="G497" s="206"/>
    </row>
    <row r="498" spans="1:7" ht="20.100000000000001" customHeight="1" x14ac:dyDescent="0.25">
      <c r="A498" s="163"/>
      <c r="F498" s="33"/>
      <c r="G498" s="206"/>
    </row>
    <row r="499" spans="1:7" ht="20.100000000000001" customHeight="1" x14ac:dyDescent="0.25">
      <c r="A499" s="163"/>
      <c r="F499" s="33"/>
      <c r="G499" s="206"/>
    </row>
    <row r="500" spans="1:7" ht="20.100000000000001" customHeight="1" x14ac:dyDescent="0.25">
      <c r="A500" s="163"/>
      <c r="F500" s="33"/>
      <c r="G500" s="206"/>
    </row>
    <row r="501" spans="1:7" ht="20.100000000000001" customHeight="1" x14ac:dyDescent="0.25">
      <c r="A501" s="163"/>
      <c r="F501" s="33"/>
      <c r="G501" s="206"/>
    </row>
    <row r="502" spans="1:7" ht="20.100000000000001" customHeight="1" x14ac:dyDescent="0.25">
      <c r="A502" s="163"/>
      <c r="F502" s="33"/>
      <c r="G502" s="206"/>
    </row>
    <row r="503" spans="1:7" ht="20.100000000000001" customHeight="1" x14ac:dyDescent="0.25">
      <c r="A503" s="163"/>
      <c r="F503" s="33"/>
      <c r="G503" s="206"/>
    </row>
    <row r="504" spans="1:7" ht="20.100000000000001" customHeight="1" x14ac:dyDescent="0.25">
      <c r="A504" s="163"/>
      <c r="F504" s="33"/>
      <c r="G504" s="206"/>
    </row>
    <row r="505" spans="1:7" ht="20.100000000000001" customHeight="1" x14ac:dyDescent="0.25">
      <c r="A505" s="163"/>
      <c r="F505" s="33"/>
      <c r="G505" s="206"/>
    </row>
    <row r="506" spans="1:7" ht="20.100000000000001" customHeight="1" x14ac:dyDescent="0.25">
      <c r="A506" s="163"/>
      <c r="F506" s="33"/>
      <c r="G506" s="206"/>
    </row>
    <row r="507" spans="1:7" ht="20.100000000000001" customHeight="1" x14ac:dyDescent="0.25">
      <c r="A507" s="163"/>
      <c r="F507" s="33"/>
      <c r="G507" s="206"/>
    </row>
    <row r="508" spans="1:7" ht="20.100000000000001" customHeight="1" x14ac:dyDescent="0.25">
      <c r="A508" s="163"/>
      <c r="F508" s="33"/>
      <c r="G508" s="206"/>
    </row>
    <row r="509" spans="1:7" ht="20.100000000000001" customHeight="1" x14ac:dyDescent="0.25">
      <c r="A509" s="163"/>
      <c r="F509" s="33"/>
      <c r="G509" s="206"/>
    </row>
    <row r="510" spans="1:7" ht="20.100000000000001" customHeight="1" x14ac:dyDescent="0.25">
      <c r="A510" s="163"/>
      <c r="F510" s="33"/>
      <c r="G510" s="206"/>
    </row>
    <row r="511" spans="1:7" ht="20.100000000000001" customHeight="1" x14ac:dyDescent="0.25">
      <c r="A511" s="163"/>
      <c r="F511" s="33"/>
      <c r="G511" s="206"/>
    </row>
    <row r="512" spans="1:7" ht="20.100000000000001" customHeight="1" x14ac:dyDescent="0.25">
      <c r="A512" s="163"/>
      <c r="F512" s="33"/>
      <c r="G512" s="206"/>
    </row>
    <row r="513" spans="1:7" ht="20.100000000000001" customHeight="1" x14ac:dyDescent="0.25">
      <c r="A513" s="163"/>
      <c r="F513" s="33"/>
      <c r="G513" s="206"/>
    </row>
    <row r="514" spans="1:7" ht="20.100000000000001" customHeight="1" x14ac:dyDescent="0.25">
      <c r="A514" s="163"/>
      <c r="F514" s="33"/>
      <c r="G514" s="206"/>
    </row>
    <row r="515" spans="1:7" ht="20.100000000000001" customHeight="1" x14ac:dyDescent="0.25">
      <c r="A515" s="163"/>
      <c r="F515" s="33"/>
      <c r="G515" s="206"/>
    </row>
    <row r="516" spans="1:7" ht="20.100000000000001" customHeight="1" x14ac:dyDescent="0.25">
      <c r="A516" s="163"/>
      <c r="F516" s="33"/>
      <c r="G516" s="206"/>
    </row>
    <row r="517" spans="1:7" ht="20.100000000000001" customHeight="1" x14ac:dyDescent="0.25">
      <c r="A517" s="163"/>
      <c r="F517" s="33"/>
      <c r="G517" s="206"/>
    </row>
    <row r="518" spans="1:7" ht="20.100000000000001" customHeight="1" x14ac:dyDescent="0.25">
      <c r="A518" s="163"/>
      <c r="F518" s="33"/>
      <c r="G518" s="206"/>
    </row>
    <row r="519" spans="1:7" ht="20.100000000000001" customHeight="1" x14ac:dyDescent="0.25">
      <c r="A519" s="163"/>
      <c r="F519" s="33"/>
      <c r="G519" s="206"/>
    </row>
    <row r="520" spans="1:7" ht="20.100000000000001" customHeight="1" x14ac:dyDescent="0.25">
      <c r="A520" s="163"/>
      <c r="F520" s="33"/>
      <c r="G520" s="206"/>
    </row>
    <row r="521" spans="1:7" ht="20.100000000000001" customHeight="1" x14ac:dyDescent="0.25">
      <c r="A521" s="163"/>
      <c r="F521" s="33"/>
      <c r="G521" s="206"/>
    </row>
    <row r="522" spans="1:7" ht="20.100000000000001" customHeight="1" x14ac:dyDescent="0.25">
      <c r="A522" s="163"/>
      <c r="F522" s="33"/>
      <c r="G522" s="206"/>
    </row>
    <row r="523" spans="1:7" ht="20.100000000000001" customHeight="1" x14ac:dyDescent="0.25">
      <c r="A523" s="163"/>
      <c r="F523" s="33"/>
      <c r="G523" s="206"/>
    </row>
    <row r="524" spans="1:7" ht="20.100000000000001" customHeight="1" x14ac:dyDescent="0.25">
      <c r="A524" s="163"/>
      <c r="F524" s="33"/>
      <c r="G524" s="206"/>
    </row>
    <row r="525" spans="1:7" ht="20.100000000000001" customHeight="1" x14ac:dyDescent="0.25">
      <c r="A525" s="163"/>
      <c r="F525" s="33"/>
      <c r="G525" s="206"/>
    </row>
    <row r="526" spans="1:7" ht="20.100000000000001" customHeight="1" x14ac:dyDescent="0.25">
      <c r="A526" s="163"/>
      <c r="F526" s="33"/>
      <c r="G526" s="206"/>
    </row>
    <row r="527" spans="1:7" ht="20.100000000000001" customHeight="1" x14ac:dyDescent="0.25">
      <c r="A527" s="163"/>
      <c r="F527" s="33"/>
      <c r="G527" s="206"/>
    </row>
    <row r="528" spans="1:7" ht="20.100000000000001" customHeight="1" x14ac:dyDescent="0.25">
      <c r="A528" s="163"/>
      <c r="F528" s="33"/>
      <c r="G528" s="206"/>
    </row>
    <row r="529" spans="1:7" ht="20.100000000000001" customHeight="1" x14ac:dyDescent="0.25">
      <c r="A529" s="163"/>
      <c r="F529" s="33"/>
      <c r="G529" s="206"/>
    </row>
    <row r="530" spans="1:7" ht="20.100000000000001" customHeight="1" x14ac:dyDescent="0.25">
      <c r="A530" s="163"/>
      <c r="F530" s="33"/>
      <c r="G530" s="206"/>
    </row>
    <row r="531" spans="1:7" ht="20.100000000000001" customHeight="1" x14ac:dyDescent="0.25">
      <c r="A531" s="163"/>
      <c r="F531" s="33"/>
      <c r="G531" s="206"/>
    </row>
    <row r="532" spans="1:7" ht="20.100000000000001" customHeight="1" x14ac:dyDescent="0.25">
      <c r="A532" s="163"/>
      <c r="F532" s="33"/>
      <c r="G532" s="206"/>
    </row>
    <row r="533" spans="1:7" ht="20.100000000000001" customHeight="1" x14ac:dyDescent="0.25">
      <c r="A533" s="163"/>
      <c r="F533" s="33"/>
      <c r="G533" s="206"/>
    </row>
    <row r="534" spans="1:7" ht="20.100000000000001" customHeight="1" x14ac:dyDescent="0.25">
      <c r="A534" s="163"/>
      <c r="F534" s="33"/>
      <c r="G534" s="206"/>
    </row>
    <row r="535" spans="1:7" ht="20.100000000000001" customHeight="1" x14ac:dyDescent="0.25">
      <c r="A535" s="163"/>
      <c r="F535" s="33"/>
      <c r="G535" s="206"/>
    </row>
    <row r="536" spans="1:7" ht="20.100000000000001" customHeight="1" thickBot="1" x14ac:dyDescent="0.3">
      <c r="A536" s="163"/>
      <c r="F536" s="33"/>
      <c r="G536" s="206"/>
    </row>
    <row r="537" spans="1:7" ht="20.100000000000001" customHeight="1" thickBot="1" x14ac:dyDescent="0.3">
      <c r="A537" s="223"/>
      <c r="B537" s="224"/>
      <c r="C537" s="224"/>
      <c r="D537" s="225"/>
      <c r="E537" s="225"/>
      <c r="F537" s="226"/>
      <c r="G537" s="229"/>
    </row>
    <row r="538" spans="1:7" ht="20.100000000000001" customHeight="1" thickBot="1" x14ac:dyDescent="0.3">
      <c r="A538" s="223"/>
      <c r="B538" s="224"/>
      <c r="C538" s="224"/>
      <c r="D538" s="225"/>
      <c r="E538" s="225"/>
      <c r="F538" s="226"/>
      <c r="G538" s="227"/>
    </row>
    <row r="539" spans="1:7" ht="20.100000000000001" customHeight="1" x14ac:dyDescent="0.25">
      <c r="A539" s="163"/>
      <c r="F539" s="230"/>
      <c r="G539" s="206"/>
    </row>
    <row r="540" spans="1:7" ht="20.100000000000001" customHeight="1" x14ac:dyDescent="0.25">
      <c r="A540" s="163"/>
      <c r="F540" s="222"/>
      <c r="G540" s="206"/>
    </row>
    <row r="541" spans="1:7" ht="20.100000000000001" customHeight="1" x14ac:dyDescent="0.25">
      <c r="A541" s="163"/>
      <c r="F541" s="222"/>
      <c r="G541" s="206"/>
    </row>
    <row r="542" spans="1:7" ht="20.100000000000001" customHeight="1" x14ac:dyDescent="0.25">
      <c r="A542" s="163"/>
      <c r="F542" s="222"/>
      <c r="G542" s="206"/>
    </row>
    <row r="543" spans="1:7" ht="20.100000000000001" customHeight="1" x14ac:dyDescent="0.25">
      <c r="A543" s="163"/>
      <c r="F543" s="222"/>
      <c r="G543" s="206"/>
    </row>
    <row r="544" spans="1:7" ht="20.100000000000001" customHeight="1" x14ac:dyDescent="0.25">
      <c r="A544" s="163"/>
      <c r="F544" s="222"/>
      <c r="G544" s="206"/>
    </row>
    <row r="545" spans="1:7" ht="20.100000000000001" customHeight="1" x14ac:dyDescent="0.25">
      <c r="A545" s="163"/>
      <c r="F545" s="222"/>
      <c r="G545" s="206"/>
    </row>
    <row r="546" spans="1:7" ht="20.100000000000001" customHeight="1" x14ac:dyDescent="0.25">
      <c r="A546" s="163"/>
      <c r="F546" s="222"/>
      <c r="G546" s="206"/>
    </row>
    <row r="547" spans="1:7" ht="20.100000000000001" customHeight="1" x14ac:dyDescent="0.25">
      <c r="A547" s="163"/>
      <c r="F547" s="222"/>
      <c r="G547" s="206"/>
    </row>
    <row r="548" spans="1:7" ht="20.100000000000001" customHeight="1" x14ac:dyDescent="0.25">
      <c r="A548" s="163"/>
      <c r="F548" s="222"/>
      <c r="G548" s="206"/>
    </row>
    <row r="549" spans="1:7" ht="20.100000000000001" customHeight="1" x14ac:dyDescent="0.25">
      <c r="A549" s="163"/>
      <c r="F549" s="222"/>
      <c r="G549" s="206"/>
    </row>
    <row r="550" spans="1:7" ht="20.100000000000001" customHeight="1" x14ac:dyDescent="0.25">
      <c r="A550" s="163"/>
      <c r="F550" s="222"/>
      <c r="G550" s="206"/>
    </row>
    <row r="551" spans="1:7" ht="20.100000000000001" customHeight="1" x14ac:dyDescent="0.25">
      <c r="A551" s="163"/>
      <c r="F551" s="222"/>
      <c r="G551" s="206"/>
    </row>
    <row r="552" spans="1:7" ht="20.100000000000001" customHeight="1" x14ac:dyDescent="0.25">
      <c r="A552" s="163"/>
      <c r="F552" s="222"/>
      <c r="G552" s="206"/>
    </row>
    <row r="553" spans="1:7" ht="20.100000000000001" customHeight="1" x14ac:dyDescent="0.25">
      <c r="A553" s="163"/>
      <c r="F553" s="222"/>
      <c r="G553" s="206"/>
    </row>
    <row r="554" spans="1:7" ht="20.100000000000001" customHeight="1" x14ac:dyDescent="0.25">
      <c r="A554" s="163"/>
      <c r="F554" s="222"/>
      <c r="G554" s="206"/>
    </row>
    <row r="555" spans="1:7" ht="20.100000000000001" customHeight="1" x14ac:dyDescent="0.25">
      <c r="A555" s="163"/>
      <c r="F555" s="222"/>
      <c r="G555" s="206"/>
    </row>
    <row r="556" spans="1:7" ht="20.100000000000001" customHeight="1" x14ac:dyDescent="0.25">
      <c r="A556" s="163"/>
      <c r="F556" s="222"/>
      <c r="G556" s="206"/>
    </row>
    <row r="557" spans="1:7" ht="20.100000000000001" customHeight="1" x14ac:dyDescent="0.25">
      <c r="A557" s="163"/>
      <c r="F557" s="222"/>
      <c r="G557" s="206"/>
    </row>
    <row r="558" spans="1:7" ht="20.100000000000001" customHeight="1" x14ac:dyDescent="0.25">
      <c r="A558" s="163"/>
      <c r="F558" s="222"/>
      <c r="G558" s="206"/>
    </row>
    <row r="559" spans="1:7" ht="20.100000000000001" customHeight="1" x14ac:dyDescent="0.25">
      <c r="A559" s="163"/>
      <c r="F559" s="222"/>
      <c r="G559" s="206"/>
    </row>
    <row r="560" spans="1:7" ht="20.100000000000001" customHeight="1" x14ac:dyDescent="0.25">
      <c r="A560" s="163"/>
      <c r="F560" s="222"/>
      <c r="G560" s="206"/>
    </row>
    <row r="561" spans="1:7" ht="20.100000000000001" customHeight="1" x14ac:dyDescent="0.25">
      <c r="A561" s="163"/>
      <c r="F561" s="222"/>
      <c r="G561" s="206"/>
    </row>
    <row r="562" spans="1:7" ht="20.100000000000001" customHeight="1" x14ac:dyDescent="0.25">
      <c r="A562" s="163"/>
      <c r="F562" s="222"/>
      <c r="G562" s="206"/>
    </row>
    <row r="563" spans="1:7" ht="20.100000000000001" customHeight="1" x14ac:dyDescent="0.25">
      <c r="A563" s="163"/>
      <c r="F563" s="222"/>
      <c r="G563" s="206"/>
    </row>
    <row r="564" spans="1:7" ht="20.100000000000001" customHeight="1" x14ac:dyDescent="0.25">
      <c r="A564" s="163"/>
      <c r="F564" s="222"/>
      <c r="G564" s="206"/>
    </row>
    <row r="565" spans="1:7" ht="20.100000000000001" customHeight="1" x14ac:dyDescent="0.25">
      <c r="A565" s="163"/>
      <c r="F565" s="222"/>
      <c r="G565" s="206"/>
    </row>
    <row r="566" spans="1:7" ht="20.100000000000001" customHeight="1" x14ac:dyDescent="0.25">
      <c r="A566" s="163"/>
      <c r="F566" s="222"/>
      <c r="G566" s="206"/>
    </row>
    <row r="567" spans="1:7" ht="20.100000000000001" customHeight="1" x14ac:dyDescent="0.25">
      <c r="A567" s="163"/>
      <c r="F567" s="222"/>
      <c r="G567" s="206"/>
    </row>
    <row r="568" spans="1:7" ht="20.100000000000001" customHeight="1" x14ac:dyDescent="0.25">
      <c r="A568" s="163"/>
      <c r="F568" s="222"/>
      <c r="G568" s="206"/>
    </row>
    <row r="569" spans="1:7" ht="20.100000000000001" customHeight="1" x14ac:dyDescent="0.25">
      <c r="A569" s="163"/>
      <c r="F569" s="222"/>
      <c r="G569" s="206"/>
    </row>
    <row r="570" spans="1:7" ht="20.100000000000001" customHeight="1" x14ac:dyDescent="0.25">
      <c r="A570" s="163"/>
      <c r="F570" s="222"/>
      <c r="G570" s="206"/>
    </row>
    <row r="571" spans="1:7" ht="20.100000000000001" customHeight="1" x14ac:dyDescent="0.25">
      <c r="A571" s="163"/>
      <c r="F571" s="222"/>
      <c r="G571" s="206"/>
    </row>
    <row r="572" spans="1:7" ht="20.100000000000001" customHeight="1" x14ac:dyDescent="0.25">
      <c r="A572" s="163"/>
      <c r="F572" s="222"/>
      <c r="G572" s="206"/>
    </row>
    <row r="573" spans="1:7" ht="20.100000000000001" customHeight="1" x14ac:dyDescent="0.25">
      <c r="A573" s="163"/>
      <c r="F573" s="222"/>
      <c r="G573" s="206"/>
    </row>
    <row r="574" spans="1:7" ht="20.100000000000001" customHeight="1" x14ac:dyDescent="0.25">
      <c r="A574" s="163"/>
      <c r="F574" s="222"/>
      <c r="G574" s="206"/>
    </row>
    <row r="575" spans="1:7" ht="20.100000000000001" customHeight="1" x14ac:dyDescent="0.25">
      <c r="A575" s="163"/>
      <c r="F575" s="222"/>
      <c r="G575" s="206"/>
    </row>
    <row r="576" spans="1:7" ht="20.100000000000001" customHeight="1" x14ac:dyDescent="0.25">
      <c r="A576" s="163"/>
      <c r="F576" s="222"/>
      <c r="G576" s="206"/>
    </row>
    <row r="577" spans="1:7" ht="20.100000000000001" customHeight="1" x14ac:dyDescent="0.25">
      <c r="A577" s="163"/>
      <c r="F577" s="222"/>
      <c r="G577" s="206"/>
    </row>
    <row r="578" spans="1:7" ht="20.100000000000001" customHeight="1" x14ac:dyDescent="0.25">
      <c r="A578" s="163"/>
      <c r="F578" s="222"/>
      <c r="G578" s="206"/>
    </row>
    <row r="579" spans="1:7" ht="20.100000000000001" customHeight="1" x14ac:dyDescent="0.25">
      <c r="A579" s="163"/>
      <c r="F579" s="222"/>
      <c r="G579" s="206"/>
    </row>
    <row r="580" spans="1:7" ht="20.100000000000001" customHeight="1" x14ac:dyDescent="0.25">
      <c r="A580" s="163"/>
      <c r="F580" s="222"/>
      <c r="G580" s="206"/>
    </row>
    <row r="581" spans="1:7" ht="20.100000000000001" customHeight="1" x14ac:dyDescent="0.25">
      <c r="A581" s="163"/>
      <c r="F581" s="222"/>
      <c r="G581" s="206"/>
    </row>
    <row r="582" spans="1:7" ht="20.100000000000001" customHeight="1" x14ac:dyDescent="0.25">
      <c r="A582" s="163"/>
      <c r="F582" s="222"/>
      <c r="G582" s="206"/>
    </row>
    <row r="583" spans="1:7" ht="20.100000000000001" customHeight="1" x14ac:dyDescent="0.25">
      <c r="A583" s="163"/>
      <c r="F583" s="222"/>
      <c r="G583" s="206"/>
    </row>
    <row r="584" spans="1:7" ht="20.100000000000001" customHeight="1" x14ac:dyDescent="0.25">
      <c r="A584" s="163"/>
      <c r="F584" s="222"/>
      <c r="G584" s="206"/>
    </row>
    <row r="585" spans="1:7" ht="20.100000000000001" customHeight="1" x14ac:dyDescent="0.25">
      <c r="A585" s="163"/>
      <c r="F585" s="222"/>
      <c r="G585" s="206"/>
    </row>
    <row r="586" spans="1:7" ht="20.100000000000001" customHeight="1" x14ac:dyDescent="0.25">
      <c r="A586" s="163"/>
      <c r="F586" s="222"/>
      <c r="G586" s="206"/>
    </row>
    <row r="587" spans="1:7" ht="20.100000000000001" customHeight="1" x14ac:dyDescent="0.25">
      <c r="A587" s="163"/>
      <c r="F587" s="222"/>
      <c r="G587" s="206"/>
    </row>
    <row r="588" spans="1:7" ht="20.100000000000001" customHeight="1" x14ac:dyDescent="0.25">
      <c r="A588" s="163"/>
      <c r="F588" s="222"/>
      <c r="G588" s="206"/>
    </row>
    <row r="589" spans="1:7" ht="20.100000000000001" customHeight="1" x14ac:dyDescent="0.25">
      <c r="A589" s="163"/>
      <c r="F589" s="222"/>
      <c r="G589" s="206"/>
    </row>
    <row r="590" spans="1:7" ht="20.100000000000001" customHeight="1" x14ac:dyDescent="0.25">
      <c r="A590" s="163"/>
      <c r="F590" s="222"/>
      <c r="G590" s="206"/>
    </row>
    <row r="591" spans="1:7" ht="20.100000000000001" customHeight="1" x14ac:dyDescent="0.25">
      <c r="A591" s="163"/>
      <c r="F591" s="222"/>
      <c r="G591" s="206"/>
    </row>
    <row r="592" spans="1:7" ht="20.100000000000001" customHeight="1" x14ac:dyDescent="0.25">
      <c r="A592" s="163"/>
      <c r="F592" s="222"/>
      <c r="G592" s="206"/>
    </row>
    <row r="593" spans="1:7" ht="20.100000000000001" customHeight="1" x14ac:dyDescent="0.25">
      <c r="A593" s="163"/>
      <c r="F593" s="222"/>
      <c r="G593" s="206"/>
    </row>
    <row r="594" spans="1:7" ht="20.100000000000001" customHeight="1" x14ac:dyDescent="0.25">
      <c r="A594" s="163"/>
      <c r="F594" s="222"/>
      <c r="G594" s="206"/>
    </row>
    <row r="595" spans="1:7" ht="20.100000000000001" customHeight="1" x14ac:dyDescent="0.25">
      <c r="A595" s="163"/>
      <c r="F595" s="222"/>
      <c r="G595" s="206"/>
    </row>
    <row r="596" spans="1:7" ht="20.100000000000001" customHeight="1" x14ac:dyDescent="0.25">
      <c r="A596" s="163"/>
      <c r="F596" s="222"/>
      <c r="G596" s="206"/>
    </row>
    <row r="597" spans="1:7" ht="20.100000000000001" customHeight="1" x14ac:dyDescent="0.25">
      <c r="A597" s="163"/>
      <c r="F597" s="222"/>
      <c r="G597" s="206"/>
    </row>
    <row r="598" spans="1:7" ht="20.100000000000001" customHeight="1" x14ac:dyDescent="0.25">
      <c r="A598" s="163"/>
      <c r="F598" s="222"/>
      <c r="G598" s="206"/>
    </row>
    <row r="599" spans="1:7" ht="20.100000000000001" customHeight="1" x14ac:dyDescent="0.25">
      <c r="A599" s="163"/>
      <c r="F599" s="222"/>
      <c r="G599" s="206"/>
    </row>
    <row r="600" spans="1:7" ht="20.100000000000001" customHeight="1" x14ac:dyDescent="0.25">
      <c r="A600" s="163"/>
      <c r="F600" s="222"/>
      <c r="G600" s="206"/>
    </row>
    <row r="601" spans="1:7" ht="20.100000000000001" customHeight="1" x14ac:dyDescent="0.25">
      <c r="A601" s="163"/>
      <c r="F601" s="222"/>
      <c r="G601" s="206"/>
    </row>
    <row r="602" spans="1:7" ht="20.100000000000001" customHeight="1" x14ac:dyDescent="0.25">
      <c r="A602" s="163"/>
      <c r="F602" s="222"/>
      <c r="G602" s="206"/>
    </row>
    <row r="603" spans="1:7" ht="20.100000000000001" customHeight="1" x14ac:dyDescent="0.25">
      <c r="A603" s="163"/>
      <c r="F603" s="222"/>
      <c r="G603" s="206"/>
    </row>
    <row r="604" spans="1:7" ht="20.100000000000001" customHeight="1" x14ac:dyDescent="0.25">
      <c r="A604" s="163"/>
      <c r="F604" s="222"/>
      <c r="G604" s="206"/>
    </row>
    <row r="605" spans="1:7" ht="20.100000000000001" customHeight="1" x14ac:dyDescent="0.25">
      <c r="A605" s="163"/>
      <c r="F605" s="222"/>
      <c r="G605" s="206"/>
    </row>
    <row r="606" spans="1:7" ht="20.100000000000001" customHeight="1" x14ac:dyDescent="0.25">
      <c r="A606" s="163"/>
      <c r="F606" s="222"/>
      <c r="G606" s="206"/>
    </row>
    <row r="607" spans="1:7" ht="20.100000000000001" customHeight="1" x14ac:dyDescent="0.25">
      <c r="A607" s="163"/>
      <c r="F607" s="222"/>
      <c r="G607" s="206"/>
    </row>
    <row r="608" spans="1:7" ht="20.100000000000001" customHeight="1" x14ac:dyDescent="0.25">
      <c r="A608" s="163"/>
      <c r="F608" s="222"/>
      <c r="G608" s="206"/>
    </row>
    <row r="609" spans="1:7" ht="20.100000000000001" customHeight="1" thickBot="1" x14ac:dyDescent="0.3">
      <c r="A609" s="163"/>
      <c r="F609" s="222"/>
      <c r="G609" s="206"/>
    </row>
    <row r="610" spans="1:7" ht="30" customHeight="1" thickBot="1" x14ac:dyDescent="0.3">
      <c r="A610" s="223"/>
      <c r="B610" s="224"/>
      <c r="C610" s="224"/>
      <c r="D610" s="225"/>
      <c r="E610" s="225"/>
      <c r="F610" s="226"/>
      <c r="G610" s="229"/>
    </row>
    <row r="611" spans="1:7" ht="30" customHeight="1" thickBot="1" x14ac:dyDescent="0.3">
      <c r="A611" s="223"/>
      <c r="B611" s="224"/>
      <c r="C611" s="224"/>
      <c r="D611" s="225"/>
      <c r="E611" s="225"/>
      <c r="F611" s="226"/>
      <c r="G611" s="229"/>
    </row>
    <row r="612" spans="1:7" ht="20.100000000000001" customHeight="1" x14ac:dyDescent="0.25">
      <c r="A612" s="163"/>
      <c r="F612" s="230"/>
      <c r="G612" s="206"/>
    </row>
    <row r="613" spans="1:7" ht="20.100000000000001" customHeight="1" x14ac:dyDescent="0.25">
      <c r="A613" s="163"/>
      <c r="F613" s="222"/>
      <c r="G613" s="206"/>
    </row>
    <row r="614" spans="1:7" ht="20.100000000000001" customHeight="1" x14ac:dyDescent="0.25">
      <c r="A614" s="163"/>
      <c r="E614" s="137">
        <v>0</v>
      </c>
      <c r="F614" s="222"/>
      <c r="G614" s="206" t="s">
        <v>599</v>
      </c>
    </row>
    <row r="615" spans="1:7" ht="20.100000000000001" customHeight="1" x14ac:dyDescent="0.25">
      <c r="A615" s="163"/>
      <c r="E615" s="137">
        <v>2270</v>
      </c>
      <c r="F615" s="222"/>
      <c r="G615" s="206"/>
    </row>
    <row r="616" spans="1:7" ht="20.100000000000001" customHeight="1" x14ac:dyDescent="0.25">
      <c r="A616" s="163"/>
      <c r="E616" s="137">
        <v>0</v>
      </c>
      <c r="F616" s="222"/>
      <c r="G616" s="206" t="s">
        <v>599</v>
      </c>
    </row>
    <row r="617" spans="1:7" ht="20.100000000000001" customHeight="1" x14ac:dyDescent="0.25">
      <c r="A617" s="163"/>
      <c r="F617" s="222"/>
      <c r="G617" s="206"/>
    </row>
    <row r="618" spans="1:7" ht="20.100000000000001" customHeight="1" x14ac:dyDescent="0.25">
      <c r="A618" s="163"/>
      <c r="F618" s="222"/>
      <c r="G618" s="206"/>
    </row>
    <row r="619" spans="1:7" ht="13.5" customHeight="1" x14ac:dyDescent="0.25">
      <c r="A619" s="163"/>
      <c r="F619" s="222"/>
      <c r="G619" s="206"/>
    </row>
    <row r="620" spans="1:7" ht="20.100000000000001" customHeight="1" x14ac:dyDescent="0.25">
      <c r="A620" s="163"/>
      <c r="E620" s="137">
        <v>7568</v>
      </c>
      <c r="F620" s="222"/>
      <c r="G620" s="206"/>
    </row>
    <row r="621" spans="1:7" ht="11.25" customHeight="1" x14ac:dyDescent="0.25">
      <c r="A621" s="163"/>
      <c r="F621" s="222"/>
      <c r="G621" s="206"/>
    </row>
    <row r="622" spans="1:7" ht="20.100000000000001" customHeight="1" x14ac:dyDescent="0.25">
      <c r="A622" s="163"/>
      <c r="E622" s="279">
        <v>1</v>
      </c>
      <c r="F622" s="282"/>
      <c r="G622" s="283"/>
    </row>
    <row r="623" spans="1:7" ht="14.25" customHeight="1" x14ac:dyDescent="0.25">
      <c r="A623" s="163"/>
      <c r="F623" s="222"/>
      <c r="G623" s="206"/>
    </row>
    <row r="624" spans="1:7" ht="20.100000000000001" customHeight="1" thickBot="1" x14ac:dyDescent="0.3">
      <c r="A624" s="163"/>
      <c r="F624" s="222"/>
      <c r="G624" s="206"/>
    </row>
    <row r="625" spans="1:7" ht="30" customHeight="1" thickBot="1" x14ac:dyDescent="0.3">
      <c r="A625" s="223"/>
      <c r="B625" s="224"/>
      <c r="C625" s="224"/>
      <c r="D625" s="225"/>
      <c r="E625" s="225"/>
      <c r="F625" s="226"/>
      <c r="G625" s="227"/>
    </row>
    <row r="626" spans="1:7" ht="30" customHeight="1" thickBot="1" x14ac:dyDescent="0.3">
      <c r="A626" s="223"/>
      <c r="B626" s="224"/>
      <c r="C626" s="224"/>
      <c r="D626" s="225"/>
      <c r="E626" s="225"/>
      <c r="F626" s="226"/>
      <c r="G626" s="227"/>
    </row>
    <row r="627" spans="1:7" ht="20.100000000000001" customHeight="1" x14ac:dyDescent="0.25">
      <c r="A627" s="163"/>
      <c r="F627" s="230"/>
      <c r="G627" s="206"/>
    </row>
    <row r="628" spans="1:7" ht="20.100000000000001" customHeight="1" x14ac:dyDescent="0.25">
      <c r="A628" s="163"/>
      <c r="F628" s="222"/>
      <c r="G628" s="206"/>
    </row>
    <row r="629" spans="1:7" ht="20.100000000000001" customHeight="1" x14ac:dyDescent="0.25">
      <c r="A629" s="163"/>
      <c r="F629" s="222"/>
      <c r="G629" s="206"/>
    </row>
    <row r="630" spans="1:7" ht="20.100000000000001" customHeight="1" x14ac:dyDescent="0.25">
      <c r="A630" s="163"/>
      <c r="F630" s="222"/>
      <c r="G630" s="206"/>
    </row>
    <row r="631" spans="1:7" ht="20.100000000000001" customHeight="1" x14ac:dyDescent="0.25">
      <c r="A631" s="163"/>
      <c r="F631" s="222"/>
      <c r="G631" s="206"/>
    </row>
    <row r="632" spans="1:7" ht="20.100000000000001" customHeight="1" x14ac:dyDescent="0.25">
      <c r="A632" s="163"/>
      <c r="F632" s="222"/>
      <c r="G632" s="206"/>
    </row>
    <row r="633" spans="1:7" ht="20.100000000000001" customHeight="1" x14ac:dyDescent="0.25">
      <c r="A633" s="163"/>
      <c r="F633" s="222"/>
      <c r="G633" s="206"/>
    </row>
    <row r="634" spans="1:7" ht="20.100000000000001" customHeight="1" x14ac:dyDescent="0.25">
      <c r="A634" s="163"/>
      <c r="F634" s="222"/>
      <c r="G634" s="206"/>
    </row>
    <row r="635" spans="1:7" ht="20.100000000000001" customHeight="1" x14ac:dyDescent="0.25">
      <c r="A635" s="163"/>
      <c r="F635" s="222"/>
      <c r="G635" s="206"/>
    </row>
    <row r="636" spans="1:7" ht="20.100000000000001" customHeight="1" x14ac:dyDescent="0.25">
      <c r="A636" s="163"/>
      <c r="F636" s="222"/>
      <c r="G636" s="206"/>
    </row>
    <row r="637" spans="1:7" ht="20.100000000000001" customHeight="1" x14ac:dyDescent="0.25">
      <c r="A637" s="163"/>
      <c r="F637" s="222"/>
      <c r="G637" s="206"/>
    </row>
    <row r="638" spans="1:7" ht="20.100000000000001" customHeight="1" x14ac:dyDescent="0.25">
      <c r="A638" s="163"/>
      <c r="F638" s="222"/>
      <c r="G638" s="206"/>
    </row>
    <row r="639" spans="1:7" ht="20.100000000000001" customHeight="1" x14ac:dyDescent="0.25">
      <c r="A639" s="163"/>
      <c r="F639" s="222"/>
      <c r="G639" s="206"/>
    </row>
    <row r="640" spans="1:7" ht="20.100000000000001" customHeight="1" x14ac:dyDescent="0.25">
      <c r="A640" s="163"/>
      <c r="F640" s="222"/>
      <c r="G640" s="206"/>
    </row>
    <row r="641" spans="1:7" ht="20.100000000000001" customHeight="1" x14ac:dyDescent="0.25">
      <c r="A641" s="163"/>
      <c r="F641" s="222"/>
      <c r="G641" s="206"/>
    </row>
    <row r="642" spans="1:7" ht="20.100000000000001" customHeight="1" x14ac:dyDescent="0.25">
      <c r="A642" s="163"/>
      <c r="F642" s="222"/>
      <c r="G642" s="206"/>
    </row>
    <row r="643" spans="1:7" ht="20.100000000000001" customHeight="1" x14ac:dyDescent="0.25">
      <c r="A643" s="163"/>
      <c r="F643" s="222"/>
      <c r="G643" s="206"/>
    </row>
    <row r="644" spans="1:7" ht="20.100000000000001" customHeight="1" x14ac:dyDescent="0.25">
      <c r="A644" s="163"/>
      <c r="F644" s="222"/>
      <c r="G644" s="206"/>
    </row>
    <row r="645" spans="1:7" ht="20.100000000000001" customHeight="1" x14ac:dyDescent="0.25">
      <c r="A645" s="163"/>
      <c r="F645" s="222"/>
      <c r="G645" s="206"/>
    </row>
    <row r="646" spans="1:7" ht="20.100000000000001" customHeight="1" x14ac:dyDescent="0.25">
      <c r="A646" s="163"/>
      <c r="F646" s="222"/>
      <c r="G646" s="206"/>
    </row>
    <row r="647" spans="1:7" ht="20.100000000000001" customHeight="1" x14ac:dyDescent="0.25">
      <c r="A647" s="163"/>
      <c r="F647" s="222"/>
      <c r="G647" s="206"/>
    </row>
    <row r="648" spans="1:7" ht="20.100000000000001" customHeight="1" x14ac:dyDescent="0.25">
      <c r="A648" s="163"/>
      <c r="F648" s="222"/>
      <c r="G648" s="206"/>
    </row>
    <row r="649" spans="1:7" ht="20.100000000000001" customHeight="1" x14ac:dyDescent="0.25">
      <c r="A649" s="163"/>
      <c r="F649" s="222"/>
      <c r="G649" s="206"/>
    </row>
    <row r="650" spans="1:7" ht="20.100000000000001" customHeight="1" x14ac:dyDescent="0.25">
      <c r="A650" s="163"/>
      <c r="F650" s="222"/>
      <c r="G650" s="206"/>
    </row>
    <row r="651" spans="1:7" ht="20.100000000000001" customHeight="1" x14ac:dyDescent="0.25">
      <c r="A651" s="163"/>
      <c r="F651" s="222"/>
      <c r="G651" s="206"/>
    </row>
    <row r="652" spans="1:7" ht="20.100000000000001" customHeight="1" x14ac:dyDescent="0.25">
      <c r="A652" s="163"/>
      <c r="F652" s="222"/>
      <c r="G652" s="206"/>
    </row>
    <row r="653" spans="1:7" ht="20.100000000000001" customHeight="1" x14ac:dyDescent="0.25">
      <c r="A653" s="163"/>
      <c r="F653" s="222"/>
      <c r="G653" s="206"/>
    </row>
    <row r="654" spans="1:7" ht="20.100000000000001" customHeight="1" x14ac:dyDescent="0.25">
      <c r="A654" s="163"/>
      <c r="F654" s="222"/>
      <c r="G654" s="206"/>
    </row>
    <row r="655" spans="1:7" ht="20.100000000000001" customHeight="1" x14ac:dyDescent="0.25">
      <c r="A655" s="163"/>
      <c r="F655" s="222"/>
      <c r="G655" s="206"/>
    </row>
    <row r="656" spans="1:7" ht="20.100000000000001" customHeight="1" x14ac:dyDescent="0.25">
      <c r="A656" s="163"/>
      <c r="F656" s="222"/>
      <c r="G656" s="206"/>
    </row>
    <row r="657" spans="1:7" ht="20.100000000000001" customHeight="1" x14ac:dyDescent="0.25">
      <c r="A657" s="163"/>
      <c r="F657" s="222"/>
      <c r="G657" s="206"/>
    </row>
    <row r="658" spans="1:7" ht="20.100000000000001" customHeight="1" x14ac:dyDescent="0.25">
      <c r="A658" s="163"/>
      <c r="F658" s="222"/>
      <c r="G658" s="206"/>
    </row>
    <row r="659" spans="1:7" ht="20.100000000000001" customHeight="1" x14ac:dyDescent="0.25">
      <c r="A659" s="163"/>
      <c r="F659" s="222"/>
      <c r="G659" s="206"/>
    </row>
    <row r="660" spans="1:7" ht="20.100000000000001" customHeight="1" x14ac:dyDescent="0.25">
      <c r="A660" s="163"/>
      <c r="F660" s="222"/>
      <c r="G660" s="206"/>
    </row>
    <row r="661" spans="1:7" ht="20.100000000000001" customHeight="1" x14ac:dyDescent="0.25">
      <c r="A661" s="163"/>
      <c r="F661" s="222"/>
      <c r="G661" s="206"/>
    </row>
    <row r="662" spans="1:7" ht="20.100000000000001" customHeight="1" x14ac:dyDescent="0.25">
      <c r="A662" s="163"/>
      <c r="F662" s="222"/>
      <c r="G662" s="206"/>
    </row>
    <row r="663" spans="1:7" ht="20.100000000000001" customHeight="1" x14ac:dyDescent="0.25">
      <c r="A663" s="163"/>
      <c r="F663" s="222"/>
      <c r="G663" s="206"/>
    </row>
    <row r="664" spans="1:7" ht="20.100000000000001" customHeight="1" x14ac:dyDescent="0.25">
      <c r="A664" s="163"/>
      <c r="F664" s="222"/>
      <c r="G664" s="206"/>
    </row>
    <row r="665" spans="1:7" ht="20.100000000000001" customHeight="1" x14ac:dyDescent="0.25">
      <c r="A665" s="163"/>
      <c r="F665" s="222"/>
      <c r="G665" s="206"/>
    </row>
    <row r="666" spans="1:7" ht="20.100000000000001" customHeight="1" x14ac:dyDescent="0.25">
      <c r="A666" s="163"/>
      <c r="F666" s="222"/>
      <c r="G666" s="206"/>
    </row>
    <row r="667" spans="1:7" ht="20.100000000000001" customHeight="1" thickBot="1" x14ac:dyDescent="0.3">
      <c r="A667" s="163"/>
      <c r="F667" s="222"/>
      <c r="G667" s="206"/>
    </row>
    <row r="668" spans="1:7" ht="35.1" customHeight="1" thickBot="1" x14ac:dyDescent="0.3">
      <c r="A668" s="223"/>
      <c r="B668" s="224"/>
      <c r="C668" s="224"/>
      <c r="D668" s="225"/>
      <c r="E668" s="225"/>
      <c r="F668" s="226"/>
      <c r="G668" s="229"/>
    </row>
    <row r="669" spans="1:7" ht="30" customHeight="1" thickBot="1" x14ac:dyDescent="0.3">
      <c r="A669" s="223"/>
      <c r="B669" s="224"/>
      <c r="C669" s="224"/>
      <c r="D669" s="225"/>
      <c r="E669" s="225"/>
      <c r="F669" s="226"/>
      <c r="G669" s="227"/>
    </row>
    <row r="670" spans="1:7" ht="20.100000000000001" customHeight="1" x14ac:dyDescent="0.25">
      <c r="A670" s="163"/>
      <c r="F670" s="230"/>
      <c r="G670" s="206"/>
    </row>
    <row r="671" spans="1:7" ht="20.100000000000001" customHeight="1" x14ac:dyDescent="0.25">
      <c r="A671" s="163"/>
      <c r="F671" s="222"/>
      <c r="G671" s="206"/>
    </row>
    <row r="672" spans="1:7" ht="20.100000000000001" customHeight="1" x14ac:dyDescent="0.25">
      <c r="A672" s="163"/>
      <c r="F672" s="222"/>
      <c r="G672" s="206"/>
    </row>
    <row r="673" spans="1:7" ht="20.100000000000001" customHeight="1" x14ac:dyDescent="0.25">
      <c r="A673" s="163"/>
      <c r="F673" s="222"/>
      <c r="G673" s="206"/>
    </row>
    <row r="674" spans="1:7" ht="20.100000000000001" customHeight="1" x14ac:dyDescent="0.25">
      <c r="A674" s="163"/>
      <c r="F674" s="222"/>
      <c r="G674" s="206"/>
    </row>
    <row r="675" spans="1:7" ht="20.100000000000001" customHeight="1" x14ac:dyDescent="0.25">
      <c r="A675" s="163"/>
      <c r="F675" s="222"/>
      <c r="G675" s="206"/>
    </row>
    <row r="676" spans="1:7" ht="20.100000000000001" customHeight="1" x14ac:dyDescent="0.25">
      <c r="A676" s="163"/>
      <c r="F676" s="222"/>
      <c r="G676" s="206"/>
    </row>
    <row r="677" spans="1:7" ht="20.100000000000001" customHeight="1" x14ac:dyDescent="0.25">
      <c r="A677" s="163"/>
      <c r="F677" s="222"/>
      <c r="G677" s="206"/>
    </row>
    <row r="678" spans="1:7" ht="20.100000000000001" customHeight="1" x14ac:dyDescent="0.25">
      <c r="A678" s="163"/>
      <c r="F678" s="222"/>
      <c r="G678" s="206"/>
    </row>
    <row r="679" spans="1:7" ht="20.100000000000001" customHeight="1" x14ac:dyDescent="0.25">
      <c r="A679" s="163"/>
      <c r="F679" s="222"/>
      <c r="G679" s="206"/>
    </row>
    <row r="680" spans="1:7" ht="20.100000000000001" customHeight="1" x14ac:dyDescent="0.25">
      <c r="A680" s="163"/>
      <c r="F680" s="222"/>
      <c r="G680" s="206"/>
    </row>
    <row r="681" spans="1:7" ht="20.100000000000001" customHeight="1" x14ac:dyDescent="0.25">
      <c r="A681" s="163"/>
      <c r="F681" s="222"/>
      <c r="G681" s="206"/>
    </row>
    <row r="682" spans="1:7" ht="20.100000000000001" customHeight="1" x14ac:dyDescent="0.25">
      <c r="A682" s="163"/>
      <c r="F682" s="222"/>
      <c r="G682" s="206"/>
    </row>
    <row r="683" spans="1:7" ht="20.100000000000001" customHeight="1" x14ac:dyDescent="0.25">
      <c r="A683" s="163"/>
      <c r="F683" s="222"/>
      <c r="G683" s="206"/>
    </row>
    <row r="684" spans="1:7" ht="20.100000000000001" customHeight="1" x14ac:dyDescent="0.25">
      <c r="A684" s="163"/>
      <c r="F684" s="222"/>
      <c r="G684" s="206"/>
    </row>
    <row r="685" spans="1:7" ht="20.100000000000001" customHeight="1" x14ac:dyDescent="0.25">
      <c r="A685" s="163"/>
      <c r="F685" s="222"/>
      <c r="G685" s="206"/>
    </row>
    <row r="686" spans="1:7" ht="20.100000000000001" customHeight="1" x14ac:dyDescent="0.25">
      <c r="A686" s="163"/>
      <c r="F686" s="222"/>
      <c r="G686" s="206"/>
    </row>
    <row r="687" spans="1:7" ht="20.100000000000001" customHeight="1" x14ac:dyDescent="0.25">
      <c r="A687" s="163"/>
      <c r="F687" s="222"/>
      <c r="G687" s="206"/>
    </row>
    <row r="688" spans="1:7" ht="20.100000000000001" customHeight="1" x14ac:dyDescent="0.25">
      <c r="A688" s="163"/>
      <c r="F688" s="222"/>
      <c r="G688" s="206"/>
    </row>
    <row r="689" spans="1:7" ht="20.100000000000001" customHeight="1" x14ac:dyDescent="0.25">
      <c r="A689" s="163"/>
      <c r="F689" s="222"/>
      <c r="G689" s="206"/>
    </row>
    <row r="690" spans="1:7" ht="20.100000000000001" customHeight="1" x14ac:dyDescent="0.25">
      <c r="A690" s="163"/>
      <c r="F690" s="222"/>
      <c r="G690" s="206"/>
    </row>
    <row r="691" spans="1:7" ht="20.100000000000001" customHeight="1" x14ac:dyDescent="0.25">
      <c r="A691" s="163"/>
      <c r="F691" s="222"/>
      <c r="G691" s="206"/>
    </row>
    <row r="692" spans="1:7" ht="20.100000000000001" customHeight="1" x14ac:dyDescent="0.25">
      <c r="A692" s="163"/>
      <c r="F692" s="222"/>
      <c r="G692" s="206"/>
    </row>
    <row r="693" spans="1:7" ht="20.100000000000001" customHeight="1" x14ac:dyDescent="0.25">
      <c r="A693" s="163"/>
      <c r="F693" s="222"/>
      <c r="G693" s="206"/>
    </row>
    <row r="694" spans="1:7" ht="20.100000000000001" customHeight="1" x14ac:dyDescent="0.25">
      <c r="A694" s="163"/>
      <c r="F694" s="222"/>
      <c r="G694" s="206"/>
    </row>
    <row r="695" spans="1:7" ht="20.100000000000001" customHeight="1" x14ac:dyDescent="0.25">
      <c r="A695" s="163"/>
      <c r="F695" s="222"/>
      <c r="G695" s="206"/>
    </row>
    <row r="696" spans="1:7" ht="20.100000000000001" customHeight="1" x14ac:dyDescent="0.25">
      <c r="A696" s="163"/>
      <c r="F696" s="222"/>
      <c r="G696" s="206"/>
    </row>
    <row r="697" spans="1:7" ht="20.100000000000001" customHeight="1" x14ac:dyDescent="0.25">
      <c r="A697" s="163"/>
      <c r="F697" s="222"/>
      <c r="G697" s="206"/>
    </row>
    <row r="698" spans="1:7" ht="20.100000000000001" customHeight="1" x14ac:dyDescent="0.25">
      <c r="A698" s="163"/>
      <c r="F698" s="222"/>
      <c r="G698" s="206"/>
    </row>
    <row r="699" spans="1:7" ht="20.100000000000001" customHeight="1" x14ac:dyDescent="0.25">
      <c r="A699" s="163"/>
      <c r="F699" s="222"/>
      <c r="G699" s="206"/>
    </row>
    <row r="700" spans="1:7" ht="20.100000000000001" customHeight="1" x14ac:dyDescent="0.25">
      <c r="A700" s="163"/>
      <c r="F700" s="222"/>
      <c r="G700" s="206"/>
    </row>
    <row r="701" spans="1:7" ht="20.100000000000001" customHeight="1" x14ac:dyDescent="0.25">
      <c r="A701" s="163"/>
      <c r="F701" s="222"/>
      <c r="G701" s="206"/>
    </row>
    <row r="702" spans="1:7" ht="20.100000000000001" customHeight="1" x14ac:dyDescent="0.25">
      <c r="A702" s="163"/>
      <c r="F702" s="222"/>
      <c r="G702" s="206"/>
    </row>
    <row r="703" spans="1:7" ht="20.100000000000001" customHeight="1" x14ac:dyDescent="0.25">
      <c r="A703" s="163"/>
      <c r="F703" s="222"/>
      <c r="G703" s="206"/>
    </row>
    <row r="704" spans="1:7" ht="20.100000000000001" customHeight="1" x14ac:dyDescent="0.25">
      <c r="A704" s="163"/>
      <c r="F704" s="222"/>
      <c r="G704" s="206"/>
    </row>
    <row r="705" spans="1:7" ht="20.100000000000001" customHeight="1" x14ac:dyDescent="0.25">
      <c r="A705" s="163"/>
      <c r="F705" s="222"/>
      <c r="G705" s="206"/>
    </row>
    <row r="706" spans="1:7" ht="20.100000000000001" customHeight="1" x14ac:dyDescent="0.25">
      <c r="A706" s="163"/>
      <c r="F706" s="222"/>
      <c r="G706" s="206"/>
    </row>
    <row r="707" spans="1:7" ht="20.100000000000001" customHeight="1" x14ac:dyDescent="0.25">
      <c r="A707" s="163"/>
      <c r="F707" s="222"/>
      <c r="G707" s="206"/>
    </row>
    <row r="708" spans="1:7" ht="20.100000000000001" customHeight="1" x14ac:dyDescent="0.25">
      <c r="A708" s="163"/>
      <c r="F708" s="222"/>
      <c r="G708" s="206"/>
    </row>
    <row r="709" spans="1:7" ht="20.100000000000001" customHeight="1" x14ac:dyDescent="0.25">
      <c r="A709" s="163"/>
      <c r="F709" s="222"/>
      <c r="G709" s="206"/>
    </row>
    <row r="710" spans="1:7" ht="20.100000000000001" customHeight="1" x14ac:dyDescent="0.25">
      <c r="A710" s="163"/>
      <c r="F710" s="222"/>
      <c r="G710" s="206"/>
    </row>
    <row r="711" spans="1:7" ht="20.100000000000001" customHeight="1" x14ac:dyDescent="0.25">
      <c r="A711" s="163"/>
      <c r="F711" s="222"/>
      <c r="G711" s="206"/>
    </row>
    <row r="712" spans="1:7" ht="20.100000000000001" customHeight="1" x14ac:dyDescent="0.25">
      <c r="A712" s="163"/>
      <c r="F712" s="222"/>
      <c r="G712" s="206"/>
    </row>
    <row r="713" spans="1:7" ht="20.100000000000001" customHeight="1" x14ac:dyDescent="0.25">
      <c r="A713" s="163"/>
      <c r="F713" s="222"/>
      <c r="G713" s="206"/>
    </row>
    <row r="714" spans="1:7" ht="20.100000000000001" customHeight="1" x14ac:dyDescent="0.25">
      <c r="A714" s="163"/>
      <c r="F714" s="222"/>
      <c r="G714" s="206"/>
    </row>
    <row r="715" spans="1:7" ht="20.100000000000001" customHeight="1" x14ac:dyDescent="0.25">
      <c r="A715" s="163"/>
      <c r="F715" s="222"/>
      <c r="G715" s="206"/>
    </row>
    <row r="716" spans="1:7" ht="20.100000000000001" customHeight="1" x14ac:dyDescent="0.25">
      <c r="A716" s="163"/>
      <c r="F716" s="222"/>
      <c r="G716" s="206"/>
    </row>
    <row r="717" spans="1:7" ht="20.100000000000001" customHeight="1" x14ac:dyDescent="0.25">
      <c r="A717" s="163"/>
      <c r="F717" s="222"/>
      <c r="G717" s="206"/>
    </row>
    <row r="718" spans="1:7" ht="20.100000000000001" customHeight="1" x14ac:dyDescent="0.25">
      <c r="A718" s="163"/>
      <c r="F718" s="222"/>
      <c r="G718" s="206"/>
    </row>
    <row r="719" spans="1:7" ht="20.100000000000001" customHeight="1" x14ac:dyDescent="0.25">
      <c r="A719" s="163"/>
      <c r="F719" s="222"/>
      <c r="G719" s="206"/>
    </row>
    <row r="720" spans="1:7" ht="20.100000000000001" customHeight="1" x14ac:dyDescent="0.25">
      <c r="A720" s="163"/>
      <c r="F720" s="222"/>
      <c r="G720" s="206"/>
    </row>
    <row r="721" spans="1:7" ht="20.100000000000001" customHeight="1" x14ac:dyDescent="0.25">
      <c r="A721" s="163"/>
      <c r="F721" s="222"/>
      <c r="G721" s="206"/>
    </row>
    <row r="722" spans="1:7" ht="20.100000000000001" customHeight="1" x14ac:dyDescent="0.25">
      <c r="A722" s="163"/>
      <c r="F722" s="222"/>
      <c r="G722" s="206"/>
    </row>
    <row r="723" spans="1:7" ht="20.100000000000001" customHeight="1" x14ac:dyDescent="0.25">
      <c r="A723" s="163"/>
      <c r="F723" s="222"/>
      <c r="G723" s="206"/>
    </row>
    <row r="724" spans="1:7" ht="20.100000000000001" customHeight="1" x14ac:dyDescent="0.25">
      <c r="A724" s="163"/>
      <c r="F724" s="222"/>
      <c r="G724" s="206"/>
    </row>
    <row r="725" spans="1:7" ht="20.100000000000001" customHeight="1" x14ac:dyDescent="0.25">
      <c r="A725" s="163"/>
      <c r="F725" s="222"/>
      <c r="G725" s="206"/>
    </row>
    <row r="726" spans="1:7" ht="20.100000000000001" customHeight="1" x14ac:dyDescent="0.25">
      <c r="A726" s="163"/>
      <c r="F726" s="222"/>
      <c r="G726" s="206"/>
    </row>
    <row r="727" spans="1:7" ht="20.100000000000001" customHeight="1" x14ac:dyDescent="0.25">
      <c r="A727" s="163"/>
      <c r="F727" s="222"/>
      <c r="G727" s="206"/>
    </row>
    <row r="728" spans="1:7" ht="20.100000000000001" customHeight="1" x14ac:dyDescent="0.25">
      <c r="A728" s="163"/>
      <c r="F728" s="222"/>
      <c r="G728" s="206"/>
    </row>
    <row r="729" spans="1:7" ht="20.100000000000001" customHeight="1" x14ac:dyDescent="0.25">
      <c r="A729" s="163"/>
      <c r="F729" s="222"/>
      <c r="G729" s="206"/>
    </row>
    <row r="730" spans="1:7" ht="20.100000000000001" customHeight="1" x14ac:dyDescent="0.25">
      <c r="A730" s="163"/>
      <c r="F730" s="222"/>
      <c r="G730" s="206"/>
    </row>
    <row r="731" spans="1:7" ht="20.100000000000001" customHeight="1" x14ac:dyDescent="0.25">
      <c r="A731" s="163"/>
      <c r="F731" s="222"/>
      <c r="G731" s="206"/>
    </row>
    <row r="732" spans="1:7" ht="20.100000000000001" customHeight="1" x14ac:dyDescent="0.25">
      <c r="A732" s="163"/>
      <c r="F732" s="222"/>
      <c r="G732" s="206"/>
    </row>
    <row r="733" spans="1:7" ht="20.100000000000001" customHeight="1" x14ac:dyDescent="0.25">
      <c r="A733" s="163"/>
      <c r="F733" s="222"/>
      <c r="G733" s="206"/>
    </row>
    <row r="734" spans="1:7" ht="20.100000000000001" customHeight="1" thickBot="1" x14ac:dyDescent="0.3">
      <c r="A734" s="163"/>
      <c r="F734" s="231"/>
      <c r="G734" s="206"/>
    </row>
    <row r="735" spans="1:7" ht="30" customHeight="1" thickBot="1" x14ac:dyDescent="0.3">
      <c r="A735" s="223"/>
      <c r="B735" s="224"/>
      <c r="C735" s="224"/>
      <c r="D735" s="225"/>
      <c r="E735" s="225"/>
      <c r="F735" s="226"/>
      <c r="G735" s="229"/>
    </row>
    <row r="736" spans="1:7" ht="30" customHeight="1" thickBot="1" x14ac:dyDescent="0.3">
      <c r="A736" s="223"/>
      <c r="B736" s="224"/>
      <c r="C736" s="224"/>
      <c r="D736" s="225"/>
      <c r="E736" s="225"/>
      <c r="F736" s="226"/>
      <c r="G736" s="229"/>
    </row>
    <row r="737" spans="1:7" ht="20.100000000000001" customHeight="1" x14ac:dyDescent="0.25">
      <c r="A737" s="163"/>
      <c r="F737" s="230"/>
      <c r="G737" s="206"/>
    </row>
    <row r="738" spans="1:7" ht="20.100000000000001" customHeight="1" x14ac:dyDescent="0.25">
      <c r="A738" s="163"/>
      <c r="F738" s="222"/>
      <c r="G738" s="206"/>
    </row>
    <row r="739" spans="1:7" ht="20.100000000000001" customHeight="1" x14ac:dyDescent="0.25">
      <c r="A739" s="163"/>
      <c r="F739" s="222"/>
      <c r="G739" s="206"/>
    </row>
    <row r="740" spans="1:7" ht="20.100000000000001" customHeight="1" x14ac:dyDescent="0.25">
      <c r="A740" s="163"/>
      <c r="F740" s="222"/>
      <c r="G740" s="206"/>
    </row>
    <row r="741" spans="1:7" ht="20.100000000000001" customHeight="1" x14ac:dyDescent="0.25">
      <c r="A741" s="163"/>
      <c r="F741" s="222"/>
      <c r="G741" s="206"/>
    </row>
    <row r="742" spans="1:7" ht="20.100000000000001" customHeight="1" x14ac:dyDescent="0.25">
      <c r="A742" s="163"/>
      <c r="F742" s="222"/>
      <c r="G742" s="206"/>
    </row>
    <row r="743" spans="1:7" ht="20.100000000000001" customHeight="1" x14ac:dyDescent="0.25">
      <c r="A743" s="163"/>
      <c r="F743" s="222"/>
      <c r="G743" s="206"/>
    </row>
    <row r="744" spans="1:7" ht="20.100000000000001" customHeight="1" x14ac:dyDescent="0.25">
      <c r="A744" s="163"/>
      <c r="F744" s="222"/>
      <c r="G744" s="206"/>
    </row>
    <row r="745" spans="1:7" ht="20.100000000000001" customHeight="1" x14ac:dyDescent="0.25">
      <c r="A745" s="163"/>
      <c r="F745" s="222"/>
      <c r="G745" s="206"/>
    </row>
    <row r="746" spans="1:7" ht="20.100000000000001" customHeight="1" x14ac:dyDescent="0.25">
      <c r="A746" s="163"/>
      <c r="F746" s="222"/>
      <c r="G746" s="206"/>
    </row>
    <row r="747" spans="1:7" ht="20.100000000000001" customHeight="1" x14ac:dyDescent="0.25">
      <c r="A747" s="163"/>
      <c r="F747" s="222"/>
      <c r="G747" s="206"/>
    </row>
    <row r="748" spans="1:7" ht="20.100000000000001" customHeight="1" x14ac:dyDescent="0.25">
      <c r="A748" s="163"/>
      <c r="F748" s="222"/>
      <c r="G748" s="206"/>
    </row>
    <row r="749" spans="1:7" ht="20.100000000000001" customHeight="1" x14ac:dyDescent="0.25">
      <c r="A749" s="163"/>
      <c r="F749" s="222"/>
      <c r="G749" s="206"/>
    </row>
    <row r="750" spans="1:7" ht="20.100000000000001" customHeight="1" x14ac:dyDescent="0.25">
      <c r="A750" s="163"/>
      <c r="F750" s="222"/>
      <c r="G750" s="206"/>
    </row>
    <row r="751" spans="1:7" ht="20.100000000000001" customHeight="1" x14ac:dyDescent="0.25">
      <c r="A751" s="163"/>
      <c r="F751" s="222"/>
      <c r="G751" s="206"/>
    </row>
    <row r="752" spans="1:7" ht="20.100000000000001" customHeight="1" x14ac:dyDescent="0.25">
      <c r="A752" s="163"/>
      <c r="F752" s="222"/>
      <c r="G752" s="206"/>
    </row>
    <row r="753" spans="1:7" ht="20.100000000000001" customHeight="1" x14ac:dyDescent="0.25">
      <c r="A753" s="163"/>
      <c r="F753" s="222"/>
      <c r="G753" s="206"/>
    </row>
    <row r="754" spans="1:7" ht="20.100000000000001" customHeight="1" x14ac:dyDescent="0.25">
      <c r="A754" s="163"/>
      <c r="F754" s="222"/>
      <c r="G754" s="206"/>
    </row>
    <row r="755" spans="1:7" ht="20.100000000000001" customHeight="1" x14ac:dyDescent="0.25">
      <c r="A755" s="163"/>
      <c r="F755" s="222"/>
      <c r="G755" s="206"/>
    </row>
    <row r="756" spans="1:7" ht="20.100000000000001" customHeight="1" x14ac:dyDescent="0.25">
      <c r="A756" s="163"/>
      <c r="F756" s="222"/>
      <c r="G756" s="206"/>
    </row>
    <row r="757" spans="1:7" ht="20.100000000000001" customHeight="1" x14ac:dyDescent="0.25">
      <c r="A757" s="163"/>
      <c r="F757" s="222"/>
      <c r="G757" s="206"/>
    </row>
    <row r="758" spans="1:7" ht="20.100000000000001" customHeight="1" x14ac:dyDescent="0.25">
      <c r="A758" s="163"/>
      <c r="F758" s="222"/>
      <c r="G758" s="206"/>
    </row>
    <row r="759" spans="1:7" ht="20.100000000000001" customHeight="1" x14ac:dyDescent="0.25">
      <c r="A759" s="163"/>
      <c r="F759" s="222"/>
      <c r="G759" s="206"/>
    </row>
    <row r="760" spans="1:7" ht="20.100000000000001" customHeight="1" x14ac:dyDescent="0.25">
      <c r="A760" s="163"/>
      <c r="F760" s="222"/>
      <c r="G760" s="206"/>
    </row>
    <row r="761" spans="1:7" ht="20.100000000000001" customHeight="1" x14ac:dyDescent="0.25">
      <c r="A761" s="163"/>
      <c r="F761" s="222"/>
      <c r="G761" s="206"/>
    </row>
    <row r="762" spans="1:7" ht="20.100000000000001" customHeight="1" x14ac:dyDescent="0.25">
      <c r="A762" s="163"/>
      <c r="F762" s="222"/>
      <c r="G762" s="206"/>
    </row>
    <row r="763" spans="1:7" ht="20.100000000000001" customHeight="1" x14ac:dyDescent="0.25">
      <c r="A763" s="163"/>
      <c r="F763" s="222"/>
      <c r="G763" s="206"/>
    </row>
    <row r="764" spans="1:7" ht="20.100000000000001" customHeight="1" x14ac:dyDescent="0.25">
      <c r="A764" s="163"/>
      <c r="F764" s="222"/>
      <c r="G764" s="206"/>
    </row>
    <row r="765" spans="1:7" ht="20.100000000000001" customHeight="1" x14ac:dyDescent="0.25">
      <c r="A765" s="163"/>
      <c r="F765" s="222"/>
      <c r="G765" s="206"/>
    </row>
    <row r="766" spans="1:7" ht="20.100000000000001" customHeight="1" x14ac:dyDescent="0.25">
      <c r="A766" s="163"/>
      <c r="F766" s="222"/>
      <c r="G766" s="206"/>
    </row>
    <row r="767" spans="1:7" ht="20.100000000000001" customHeight="1" x14ac:dyDescent="0.25">
      <c r="A767" s="163"/>
      <c r="F767" s="222"/>
      <c r="G767" s="206"/>
    </row>
    <row r="768" spans="1:7" ht="20.100000000000001" customHeight="1" x14ac:dyDescent="0.25">
      <c r="A768" s="163"/>
      <c r="F768" s="222"/>
      <c r="G768" s="206"/>
    </row>
    <row r="769" spans="1:7" ht="20.100000000000001" customHeight="1" x14ac:dyDescent="0.25">
      <c r="A769" s="163"/>
      <c r="F769" s="222"/>
      <c r="G769" s="206"/>
    </row>
    <row r="770" spans="1:7" ht="20.100000000000001" customHeight="1" x14ac:dyDescent="0.25">
      <c r="A770" s="163"/>
      <c r="F770" s="222"/>
      <c r="G770" s="206"/>
    </row>
    <row r="771" spans="1:7" ht="20.100000000000001" customHeight="1" x14ac:dyDescent="0.25">
      <c r="A771" s="163"/>
      <c r="F771" s="222"/>
      <c r="G771" s="206"/>
    </row>
    <row r="772" spans="1:7" ht="20.100000000000001" customHeight="1" x14ac:dyDescent="0.25">
      <c r="A772" s="163"/>
      <c r="F772" s="222"/>
      <c r="G772" s="206"/>
    </row>
    <row r="773" spans="1:7" ht="20.100000000000001" customHeight="1" x14ac:dyDescent="0.25">
      <c r="A773" s="163"/>
      <c r="F773" s="222"/>
      <c r="G773" s="206"/>
    </row>
    <row r="774" spans="1:7" ht="20.100000000000001" customHeight="1" x14ac:dyDescent="0.25">
      <c r="A774" s="163"/>
      <c r="F774" s="222"/>
      <c r="G774" s="206"/>
    </row>
    <row r="775" spans="1:7" ht="20.100000000000001" customHeight="1" x14ac:dyDescent="0.25">
      <c r="A775" s="163"/>
      <c r="F775" s="222"/>
      <c r="G775" s="206"/>
    </row>
    <row r="776" spans="1:7" ht="20.100000000000001" customHeight="1" x14ac:dyDescent="0.25">
      <c r="A776" s="163"/>
      <c r="F776" s="222"/>
      <c r="G776" s="206"/>
    </row>
    <row r="777" spans="1:7" ht="20.100000000000001" customHeight="1" x14ac:dyDescent="0.25">
      <c r="A777" s="163"/>
      <c r="F777" s="222"/>
      <c r="G777" s="206"/>
    </row>
    <row r="778" spans="1:7" ht="20.100000000000001" customHeight="1" x14ac:dyDescent="0.25">
      <c r="A778" s="163"/>
      <c r="F778" s="222"/>
      <c r="G778" s="206"/>
    </row>
    <row r="779" spans="1:7" ht="20.100000000000001" customHeight="1" x14ac:dyDescent="0.25">
      <c r="A779" s="163"/>
      <c r="F779" s="222"/>
      <c r="G779" s="206"/>
    </row>
    <row r="780" spans="1:7" ht="20.100000000000001" customHeight="1" x14ac:dyDescent="0.25">
      <c r="A780" s="163"/>
      <c r="F780" s="222"/>
      <c r="G780" s="206"/>
    </row>
    <row r="781" spans="1:7" ht="20.100000000000001" customHeight="1" x14ac:dyDescent="0.25">
      <c r="A781" s="163"/>
      <c r="F781" s="222"/>
      <c r="G781" s="206"/>
    </row>
    <row r="782" spans="1:7" ht="20.100000000000001" customHeight="1" x14ac:dyDescent="0.25">
      <c r="A782" s="163"/>
      <c r="F782" s="222"/>
      <c r="G782" s="206"/>
    </row>
    <row r="783" spans="1:7" ht="20.100000000000001" customHeight="1" x14ac:dyDescent="0.25">
      <c r="A783" s="163"/>
      <c r="F783" s="222"/>
      <c r="G783" s="206"/>
    </row>
    <row r="784" spans="1:7" ht="20.100000000000001" customHeight="1" x14ac:dyDescent="0.25">
      <c r="A784" s="163"/>
      <c r="F784" s="222"/>
      <c r="G784" s="206"/>
    </row>
    <row r="785" spans="1:7" ht="20.100000000000001" customHeight="1" x14ac:dyDescent="0.25">
      <c r="A785" s="163"/>
      <c r="F785" s="222"/>
      <c r="G785" s="206"/>
    </row>
    <row r="786" spans="1:7" ht="20.100000000000001" customHeight="1" x14ac:dyDescent="0.25">
      <c r="A786" s="163"/>
      <c r="F786" s="222"/>
      <c r="G786" s="206"/>
    </row>
    <row r="787" spans="1:7" ht="20.100000000000001" customHeight="1" x14ac:dyDescent="0.25">
      <c r="A787" s="163"/>
      <c r="F787" s="222"/>
      <c r="G787" s="206"/>
    </row>
    <row r="788" spans="1:7" ht="20.100000000000001" customHeight="1" x14ac:dyDescent="0.25">
      <c r="A788" s="163"/>
      <c r="F788" s="222"/>
      <c r="G788" s="206"/>
    </row>
    <row r="789" spans="1:7" ht="20.100000000000001" customHeight="1" x14ac:dyDescent="0.25">
      <c r="A789" s="163"/>
      <c r="F789" s="222"/>
      <c r="G789" s="206"/>
    </row>
    <row r="790" spans="1:7" ht="20.100000000000001" customHeight="1" x14ac:dyDescent="0.25">
      <c r="A790" s="163"/>
      <c r="F790" s="222"/>
      <c r="G790" s="206"/>
    </row>
    <row r="791" spans="1:7" ht="20.100000000000001" customHeight="1" x14ac:dyDescent="0.25">
      <c r="A791" s="163"/>
      <c r="F791" s="222"/>
      <c r="G791" s="206"/>
    </row>
    <row r="792" spans="1:7" ht="20.100000000000001" customHeight="1" thickBot="1" x14ac:dyDescent="0.3">
      <c r="A792" s="163"/>
      <c r="F792" s="222"/>
      <c r="G792" s="206"/>
    </row>
    <row r="793" spans="1:7" ht="35.1" customHeight="1" thickBot="1" x14ac:dyDescent="0.3">
      <c r="A793" s="223"/>
      <c r="B793" s="224"/>
      <c r="C793" s="224"/>
      <c r="D793" s="225"/>
      <c r="E793" s="225"/>
      <c r="F793" s="226"/>
      <c r="G793" s="229"/>
    </row>
    <row r="794" spans="1:7" ht="20.100000000000001" customHeight="1" thickBot="1" x14ac:dyDescent="0.3">
      <c r="A794" s="223"/>
      <c r="B794" s="224"/>
      <c r="C794" s="224"/>
      <c r="D794" s="225"/>
      <c r="E794" s="225"/>
      <c r="F794" s="226"/>
      <c r="G794" s="227"/>
    </row>
    <row r="795" spans="1:7" ht="20.100000000000001" customHeight="1" thickBot="1" x14ac:dyDescent="0.3">
      <c r="A795" s="223"/>
      <c r="B795" s="224"/>
      <c r="C795" s="224"/>
      <c r="D795" s="225"/>
      <c r="E795" s="225"/>
      <c r="F795" s="226"/>
      <c r="G795" s="227"/>
    </row>
    <row r="796" spans="1:7" ht="20.100000000000001" customHeight="1" x14ac:dyDescent="0.25">
      <c r="A796" s="163"/>
      <c r="F796" s="230"/>
      <c r="G796" s="206"/>
    </row>
    <row r="797" spans="1:7" ht="20.100000000000001" customHeight="1" x14ac:dyDescent="0.25">
      <c r="A797" s="163"/>
      <c r="F797" s="222"/>
      <c r="G797" s="206"/>
    </row>
    <row r="798" spans="1:7" ht="20.100000000000001" customHeight="1" x14ac:dyDescent="0.25">
      <c r="A798" s="163"/>
      <c r="F798" s="222"/>
      <c r="G798" s="206"/>
    </row>
    <row r="799" spans="1:7" ht="20.100000000000001" customHeight="1" x14ac:dyDescent="0.25">
      <c r="A799" s="163"/>
      <c r="F799" s="222"/>
      <c r="G799" s="206"/>
    </row>
    <row r="800" spans="1:7" ht="20.100000000000001" customHeight="1" x14ac:dyDescent="0.25">
      <c r="A800" s="163"/>
      <c r="F800" s="222"/>
      <c r="G800" s="206"/>
    </row>
    <row r="801" spans="1:7" ht="20.100000000000001" customHeight="1" x14ac:dyDescent="0.25">
      <c r="A801" s="163"/>
      <c r="F801" s="222"/>
      <c r="G801" s="206"/>
    </row>
    <row r="802" spans="1:7" ht="20.100000000000001" customHeight="1" x14ac:dyDescent="0.25">
      <c r="A802" s="163"/>
      <c r="F802" s="222"/>
      <c r="G802" s="206"/>
    </row>
    <row r="803" spans="1:7" ht="20.100000000000001" customHeight="1" x14ac:dyDescent="0.25">
      <c r="A803" s="163"/>
      <c r="F803" s="222"/>
      <c r="G803" s="206"/>
    </row>
    <row r="804" spans="1:7" ht="20.100000000000001" customHeight="1" x14ac:dyDescent="0.25">
      <c r="A804" s="163"/>
      <c r="F804" s="222"/>
      <c r="G804" s="206"/>
    </row>
    <row r="805" spans="1:7" ht="20.100000000000001" customHeight="1" x14ac:dyDescent="0.25">
      <c r="A805" s="163"/>
      <c r="F805" s="222"/>
      <c r="G805" s="206"/>
    </row>
    <row r="806" spans="1:7" ht="20.100000000000001" customHeight="1" x14ac:dyDescent="0.25">
      <c r="A806" s="163"/>
      <c r="F806" s="222"/>
      <c r="G806" s="206"/>
    </row>
    <row r="807" spans="1:7" ht="20.100000000000001" customHeight="1" x14ac:dyDescent="0.25">
      <c r="A807" s="163"/>
      <c r="F807" s="222"/>
      <c r="G807" s="206"/>
    </row>
    <row r="808" spans="1:7" ht="20.100000000000001" customHeight="1" x14ac:dyDescent="0.25">
      <c r="A808" s="163"/>
      <c r="F808" s="222"/>
      <c r="G808" s="206"/>
    </row>
    <row r="809" spans="1:7" ht="20.100000000000001" customHeight="1" x14ac:dyDescent="0.25">
      <c r="A809" s="163"/>
      <c r="F809" s="222"/>
      <c r="G809" s="206"/>
    </row>
    <row r="810" spans="1:7" ht="20.100000000000001" customHeight="1" x14ac:dyDescent="0.25">
      <c r="A810" s="163"/>
      <c r="F810" s="222"/>
      <c r="G810" s="206"/>
    </row>
    <row r="811" spans="1:7" ht="20.100000000000001" customHeight="1" x14ac:dyDescent="0.25">
      <c r="A811" s="163"/>
      <c r="F811" s="222"/>
      <c r="G811" s="206"/>
    </row>
    <row r="812" spans="1:7" ht="20.100000000000001" customHeight="1" x14ac:dyDescent="0.25">
      <c r="A812" s="163"/>
      <c r="F812" s="222"/>
      <c r="G812" s="206"/>
    </row>
    <row r="813" spans="1:7" ht="20.100000000000001" customHeight="1" x14ac:dyDescent="0.25">
      <c r="A813" s="163"/>
      <c r="F813" s="222"/>
      <c r="G813" s="206"/>
    </row>
    <row r="814" spans="1:7" ht="20.100000000000001" customHeight="1" x14ac:dyDescent="0.25">
      <c r="A814" s="163"/>
      <c r="F814" s="222"/>
      <c r="G814" s="206"/>
    </row>
    <row r="815" spans="1:7" ht="20.100000000000001" customHeight="1" x14ac:dyDescent="0.25">
      <c r="A815" s="163"/>
      <c r="F815" s="222"/>
      <c r="G815" s="206"/>
    </row>
    <row r="816" spans="1:7" ht="20.100000000000001" customHeight="1" x14ac:dyDescent="0.25">
      <c r="A816" s="163"/>
      <c r="F816" s="222"/>
      <c r="G816" s="206"/>
    </row>
    <row r="817" spans="1:7" ht="20.100000000000001" customHeight="1" x14ac:dyDescent="0.25">
      <c r="A817" s="163"/>
      <c r="F817" s="222"/>
      <c r="G817" s="206"/>
    </row>
    <row r="818" spans="1:7" ht="20.100000000000001" customHeight="1" x14ac:dyDescent="0.25">
      <c r="A818" s="163"/>
      <c r="F818" s="222"/>
      <c r="G818" s="206"/>
    </row>
    <row r="819" spans="1:7" ht="20.100000000000001" customHeight="1" x14ac:dyDescent="0.25">
      <c r="A819" s="163"/>
      <c r="F819" s="222"/>
      <c r="G819" s="206"/>
    </row>
    <row r="820" spans="1:7" ht="20.100000000000001" customHeight="1" x14ac:dyDescent="0.25">
      <c r="A820" s="163"/>
      <c r="F820" s="222"/>
      <c r="G820" s="206"/>
    </row>
    <row r="821" spans="1:7" ht="20.100000000000001" customHeight="1" x14ac:dyDescent="0.25">
      <c r="A821" s="163"/>
      <c r="F821" s="222"/>
      <c r="G821" s="206"/>
    </row>
    <row r="822" spans="1:7" ht="20.100000000000001" customHeight="1" x14ac:dyDescent="0.25">
      <c r="A822" s="163"/>
      <c r="F822" s="222"/>
      <c r="G822" s="206"/>
    </row>
    <row r="823" spans="1:7" ht="20.100000000000001" customHeight="1" x14ac:dyDescent="0.25">
      <c r="A823" s="163"/>
      <c r="F823" s="222"/>
      <c r="G823" s="206"/>
    </row>
    <row r="824" spans="1:7" ht="20.100000000000001" customHeight="1" x14ac:dyDescent="0.25">
      <c r="A824" s="163"/>
      <c r="F824" s="222"/>
      <c r="G824" s="206"/>
    </row>
    <row r="825" spans="1:7" ht="20.100000000000001" customHeight="1" x14ac:dyDescent="0.25">
      <c r="A825" s="163"/>
      <c r="F825" s="222"/>
      <c r="G825" s="206"/>
    </row>
    <row r="826" spans="1:7" ht="20.100000000000001" customHeight="1" x14ac:dyDescent="0.25">
      <c r="A826" s="163"/>
      <c r="F826" s="222"/>
      <c r="G826" s="206"/>
    </row>
    <row r="827" spans="1:7" ht="20.100000000000001" customHeight="1" x14ac:dyDescent="0.25">
      <c r="A827" s="163"/>
      <c r="F827" s="222"/>
      <c r="G827" s="206"/>
    </row>
    <row r="828" spans="1:7" ht="20.100000000000001" customHeight="1" x14ac:dyDescent="0.25">
      <c r="A828" s="163"/>
      <c r="F828" s="222"/>
      <c r="G828" s="206"/>
    </row>
    <row r="829" spans="1:7" ht="20.100000000000001" customHeight="1" x14ac:dyDescent="0.25">
      <c r="A829" s="163"/>
      <c r="F829" s="222"/>
      <c r="G829" s="206"/>
    </row>
    <row r="830" spans="1:7" ht="20.100000000000001" customHeight="1" x14ac:dyDescent="0.25">
      <c r="A830" s="163"/>
      <c r="F830" s="222"/>
      <c r="G830" s="206"/>
    </row>
    <row r="831" spans="1:7" ht="20.100000000000001" customHeight="1" thickBot="1" x14ac:dyDescent="0.3">
      <c r="A831" s="163"/>
      <c r="F831" s="222"/>
      <c r="G831" s="206"/>
    </row>
    <row r="832" spans="1:7" ht="35.1" customHeight="1" thickBot="1" x14ac:dyDescent="0.3">
      <c r="A832" s="223"/>
      <c r="B832" s="224"/>
      <c r="C832" s="224"/>
      <c r="D832" s="225"/>
      <c r="E832" s="225"/>
      <c r="F832" s="226"/>
      <c r="G832" s="229"/>
    </row>
    <row r="833" spans="1:7" ht="20.100000000000001" customHeight="1" thickBot="1" x14ac:dyDescent="0.3">
      <c r="A833" s="223"/>
      <c r="B833" s="224"/>
      <c r="C833" s="224"/>
      <c r="D833" s="225"/>
      <c r="E833" s="225"/>
      <c r="F833" s="226"/>
      <c r="G833" s="227"/>
    </row>
    <row r="834" spans="1:7" ht="14.25" customHeight="1" thickBot="1" x14ac:dyDescent="0.3">
      <c r="A834" s="223"/>
      <c r="B834" s="224"/>
      <c r="C834" s="224"/>
      <c r="D834" s="225"/>
      <c r="E834" s="225"/>
      <c r="F834" s="226"/>
      <c r="G834" s="227"/>
    </row>
    <row r="835" spans="1:7" ht="20.100000000000001" customHeight="1" x14ac:dyDescent="0.25">
      <c r="A835" s="163"/>
      <c r="F835" s="33"/>
      <c r="G835" s="206"/>
    </row>
    <row r="836" spans="1:7" ht="20.100000000000001" customHeight="1" x14ac:dyDescent="0.25">
      <c r="A836" s="163"/>
      <c r="F836" s="33"/>
      <c r="G836" s="206"/>
    </row>
    <row r="837" spans="1:7" ht="20.100000000000001" customHeight="1" x14ac:dyDescent="0.25">
      <c r="A837" s="163"/>
      <c r="F837" s="33"/>
      <c r="G837" s="206"/>
    </row>
    <row r="838" spans="1:7" ht="20.100000000000001" customHeight="1" x14ac:dyDescent="0.25">
      <c r="A838" s="163"/>
      <c r="F838" s="33"/>
      <c r="G838" s="206"/>
    </row>
    <row r="839" spans="1:7" ht="20.100000000000001" customHeight="1" x14ac:dyDescent="0.25">
      <c r="A839" s="163"/>
      <c r="F839" s="33"/>
      <c r="G839" s="206"/>
    </row>
    <row r="840" spans="1:7" ht="20.100000000000001" customHeight="1" x14ac:dyDescent="0.25">
      <c r="A840" s="163"/>
      <c r="F840" s="33"/>
      <c r="G840" s="206"/>
    </row>
    <row r="841" spans="1:7" ht="20.100000000000001" customHeight="1" x14ac:dyDescent="0.25">
      <c r="A841" s="163"/>
      <c r="F841" s="33"/>
      <c r="G841" s="206"/>
    </row>
    <row r="842" spans="1:7" ht="20.100000000000001" customHeight="1" x14ac:dyDescent="0.25">
      <c r="A842" s="163"/>
      <c r="F842" s="33"/>
      <c r="G842" s="206"/>
    </row>
    <row r="843" spans="1:7" ht="20.100000000000001" customHeight="1" x14ac:dyDescent="0.25">
      <c r="A843" s="163"/>
      <c r="F843" s="33"/>
      <c r="G843" s="206"/>
    </row>
    <row r="844" spans="1:7" ht="20.100000000000001" customHeight="1" x14ac:dyDescent="0.25">
      <c r="A844" s="163"/>
      <c r="F844" s="33"/>
      <c r="G844" s="206"/>
    </row>
    <row r="845" spans="1:7" ht="20.100000000000001" customHeight="1" x14ac:dyDescent="0.25">
      <c r="A845" s="163"/>
      <c r="F845" s="33"/>
      <c r="G845" s="206"/>
    </row>
    <row r="846" spans="1:7" ht="20.100000000000001" customHeight="1" x14ac:dyDescent="0.25">
      <c r="A846" s="163"/>
      <c r="F846" s="33"/>
      <c r="G846" s="206"/>
    </row>
    <row r="847" spans="1:7" ht="20.100000000000001" customHeight="1" x14ac:dyDescent="0.25">
      <c r="A847" s="163"/>
      <c r="F847" s="33"/>
      <c r="G847" s="206"/>
    </row>
    <row r="848" spans="1:7" ht="20.100000000000001" customHeight="1" x14ac:dyDescent="0.25">
      <c r="A848" s="163"/>
      <c r="F848" s="33"/>
      <c r="G848" s="206"/>
    </row>
    <row r="849" spans="1:7" ht="20.100000000000001" customHeight="1" x14ac:dyDescent="0.25">
      <c r="A849" s="163"/>
      <c r="F849" s="33"/>
      <c r="G849" s="206"/>
    </row>
    <row r="850" spans="1:7" ht="20.100000000000001" customHeight="1" x14ac:dyDescent="0.25">
      <c r="A850" s="163"/>
      <c r="F850" s="33"/>
      <c r="G850" s="206"/>
    </row>
    <row r="851" spans="1:7" ht="20.100000000000001" customHeight="1" x14ac:dyDescent="0.25">
      <c r="A851" s="163"/>
      <c r="F851" s="33"/>
      <c r="G851" s="206"/>
    </row>
    <row r="852" spans="1:7" ht="20.100000000000001" customHeight="1" x14ac:dyDescent="0.25">
      <c r="A852" s="163"/>
      <c r="F852" s="33"/>
      <c r="G852" s="206"/>
    </row>
    <row r="853" spans="1:7" ht="20.100000000000001" customHeight="1" x14ac:dyDescent="0.25">
      <c r="A853" s="163"/>
      <c r="F853" s="33"/>
      <c r="G853" s="206"/>
    </row>
    <row r="854" spans="1:7" ht="20.100000000000001" customHeight="1" x14ac:dyDescent="0.25">
      <c r="A854" s="163"/>
      <c r="F854" s="33"/>
      <c r="G854" s="206"/>
    </row>
    <row r="855" spans="1:7" ht="20.100000000000001" customHeight="1" x14ac:dyDescent="0.25">
      <c r="A855" s="163"/>
      <c r="F855" s="33"/>
      <c r="G855" s="206"/>
    </row>
    <row r="856" spans="1:7" ht="20.100000000000001" customHeight="1" x14ac:dyDescent="0.25">
      <c r="A856" s="163"/>
      <c r="F856" s="33"/>
      <c r="G856" s="206"/>
    </row>
    <row r="857" spans="1:7" ht="20.100000000000001" customHeight="1" x14ac:dyDescent="0.25">
      <c r="A857" s="163"/>
      <c r="F857" s="33"/>
      <c r="G857" s="206"/>
    </row>
    <row r="858" spans="1:7" ht="20.100000000000001" customHeight="1" x14ac:dyDescent="0.25">
      <c r="A858" s="163"/>
      <c r="F858" s="33"/>
      <c r="G858" s="206"/>
    </row>
    <row r="859" spans="1:7" ht="20.100000000000001" customHeight="1" x14ac:dyDescent="0.25">
      <c r="A859" s="163"/>
      <c r="F859" s="33"/>
      <c r="G859" s="206"/>
    </row>
    <row r="860" spans="1:7" ht="20.100000000000001" customHeight="1" x14ac:dyDescent="0.25">
      <c r="A860" s="163"/>
      <c r="F860" s="33"/>
      <c r="G860" s="206"/>
    </row>
    <row r="861" spans="1:7" ht="20.100000000000001" customHeight="1" x14ac:dyDescent="0.25">
      <c r="A861" s="163"/>
      <c r="F861" s="33"/>
      <c r="G861" s="206"/>
    </row>
    <row r="862" spans="1:7" ht="20.100000000000001" customHeight="1" x14ac:dyDescent="0.25">
      <c r="A862" s="163"/>
      <c r="F862" s="33"/>
      <c r="G862" s="206"/>
    </row>
    <row r="863" spans="1:7" ht="20.100000000000001" customHeight="1" x14ac:dyDescent="0.25">
      <c r="A863" s="163"/>
      <c r="F863" s="33"/>
      <c r="G863" s="206"/>
    </row>
    <row r="864" spans="1:7" ht="20.100000000000001" customHeight="1" x14ac:dyDescent="0.25">
      <c r="A864" s="163"/>
      <c r="F864" s="33"/>
      <c r="G864" s="206"/>
    </row>
    <row r="865" spans="1:7" ht="20.100000000000001" customHeight="1" x14ac:dyDescent="0.25">
      <c r="A865" s="163"/>
      <c r="F865" s="33"/>
      <c r="G865" s="206"/>
    </row>
    <row r="866" spans="1:7" ht="20.100000000000001" customHeight="1" x14ac:dyDescent="0.25">
      <c r="A866" s="163"/>
      <c r="F866" s="33"/>
      <c r="G866" s="206"/>
    </row>
    <row r="867" spans="1:7" ht="20.100000000000001" customHeight="1" x14ac:dyDescent="0.25">
      <c r="A867" s="163"/>
      <c r="F867" s="33"/>
      <c r="G867" s="206"/>
    </row>
    <row r="868" spans="1:7" ht="20.100000000000001" customHeight="1" x14ac:dyDescent="0.25">
      <c r="A868" s="163"/>
      <c r="F868" s="33"/>
      <c r="G868" s="206"/>
    </row>
    <row r="869" spans="1:7" ht="20.100000000000001" customHeight="1" x14ac:dyDescent="0.25">
      <c r="A869" s="163"/>
      <c r="F869" s="33"/>
      <c r="G869" s="206"/>
    </row>
    <row r="870" spans="1:7" ht="20.100000000000001" customHeight="1" x14ac:dyDescent="0.25">
      <c r="A870" s="163"/>
      <c r="F870" s="33"/>
      <c r="G870" s="206"/>
    </row>
    <row r="871" spans="1:7" ht="35.1" customHeight="1" thickBot="1" x14ac:dyDescent="0.3">
      <c r="A871" s="213"/>
      <c r="B871" s="214"/>
      <c r="C871" s="214"/>
      <c r="D871" s="215"/>
      <c r="E871" s="215"/>
      <c r="F871" s="216"/>
      <c r="G871" s="217"/>
    </row>
  </sheetData>
  <mergeCells count="25">
    <mergeCell ref="A31:D31"/>
    <mergeCell ref="A33:D33"/>
    <mergeCell ref="A18:D18"/>
    <mergeCell ref="A19:D19"/>
    <mergeCell ref="A16:D16"/>
    <mergeCell ref="A29:D29"/>
    <mergeCell ref="A30:D30"/>
    <mergeCell ref="A22:D22"/>
    <mergeCell ref="A24:D24"/>
    <mergeCell ref="A34:D34"/>
    <mergeCell ref="A32:D32"/>
    <mergeCell ref="A27:D27"/>
    <mergeCell ref="A28:D28"/>
    <mergeCell ref="A1:D1"/>
    <mergeCell ref="A2:D2"/>
    <mergeCell ref="A5:D5"/>
    <mergeCell ref="A3:F3"/>
    <mergeCell ref="A4:F4"/>
    <mergeCell ref="A26:D26"/>
    <mergeCell ref="A25:D25"/>
    <mergeCell ref="A8:D8"/>
    <mergeCell ref="A10:D10"/>
    <mergeCell ref="A12:D12"/>
    <mergeCell ref="A14:D14"/>
    <mergeCell ref="A6:D6"/>
  </mergeCells>
  <phoneticPr fontId="9" type="noConversion"/>
  <pageMargins left="0.25" right="0.25" top="0.75" bottom="0.75" header="0.3" footer="0.3"/>
  <pageSetup paperSize="9"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PersistId xmlns="74595852-2c7a-4ac6-bce1-ada56403b38d" xsi:nil="true"/>
    <SharedWithUsers xmlns="74595852-2c7a-4ac6-bce1-ada56403b38d">
      <UserInfo>
        <DisplayName/>
        <AccountId xsi:nil="true"/>
        <AccountType/>
      </UserInfo>
    </SharedWithUsers>
    <Date xmlns="74595852-2c7a-4ac6-bce1-ada56403b38d" xsi:nil="true"/>
    <TaxCatchAll xmlns="d77d8907-aa7a-4088-9a1f-401380376b3e" xsi:nil="true"/>
    <_dlc_DocId xmlns="74595852-2c7a-4ac6-bce1-ada56403b38d" xsi:nil="true"/>
    <SharedWithDetails xmlns="74595852-2c7a-4ac6-bce1-ada56403b38d" xsi:nil="true"/>
    <_dlc_DocIdUrl xmlns="74595852-2c7a-4ac6-bce1-ada56403b38d">
      <Url xsi:nil="true"/>
      <Description xsi:nil="true"/>
    </_dlc_DocIdUrl>
    <lcf76f155ced4ddcb4097134ff3c332f xmlns="74595852-2c7a-4ac6-bce1-ada56403b38d">
      <Terms xmlns="http://schemas.microsoft.com/office/infopath/2007/PartnerControls"/>
    </lcf76f155ced4ddcb4097134ff3c332f>
    <PercentComplete xmlns="http://schemas.microsoft.com/sharepoint/v3" xsi:nil="true"/>
    <ProjectStatus xmlns="74595852-2c7a-4ac6-bce1-ada56403b38d"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8F01CBDDB136342B6B8F076795EEC32" ma:contentTypeVersion="36" ma:contentTypeDescription="Create a new document." ma:contentTypeScope="" ma:versionID="0e8f3e3ace46ed5cba1ad6b250f45d9e">
  <xsd:schema xmlns:xsd="http://www.w3.org/2001/XMLSchema" xmlns:xs="http://www.w3.org/2001/XMLSchema" xmlns:p="http://schemas.microsoft.com/office/2006/metadata/properties" xmlns:ns1="http://schemas.microsoft.com/sharepoint/v3" xmlns:ns2="74595852-2c7a-4ac6-bce1-ada56403b38d" xmlns:ns3="d77d8907-aa7a-4088-9a1f-401380376b3e" targetNamespace="http://schemas.microsoft.com/office/2006/metadata/properties" ma:root="true" ma:fieldsID="aba01b34c33810ae4dd93c708d8b746e" ns1:_="" ns2:_="" ns3:_="">
    <xsd:import namespace="http://schemas.microsoft.com/sharepoint/v3"/>
    <xsd:import namespace="74595852-2c7a-4ac6-bce1-ada56403b38d"/>
    <xsd:import namespace="d77d8907-aa7a-4088-9a1f-401380376b3e"/>
    <xsd:element name="properties">
      <xsd:complexType>
        <xsd:sequence>
          <xsd:element name="documentManagement">
            <xsd:complexType>
              <xsd:all>
                <xsd:element ref="ns2:_dlc_DocId" minOccurs="0"/>
                <xsd:element ref="ns2:_dlc_DocIdUrl" minOccurs="0"/>
                <xsd:element ref="ns2:_dlc_DocIdPersistId" minOccurs="0"/>
                <xsd:element ref="ns2:Date" minOccurs="0"/>
                <xsd:element ref="ns2:SharedWithUsers" minOccurs="0"/>
                <xsd:element ref="ns2:SharedWithDetail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1:PercentComplete" minOccurs="0"/>
                <xsd:element ref="ns2:MediaServiceSearchProperties" minOccurs="0"/>
                <xsd:element ref="ns2:MediaServiceOCR" minOccurs="0"/>
                <xsd:element ref="ns2:MediaServiceLocation" minOccurs="0"/>
                <xsd:element ref="ns2:ProjectStatu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ercentComplete" ma:index="24" nillable="true" ma:displayName="% Complete" ma:internalName="PercentComplete" ma:readOnly="false" ma:percentage="TRUE">
      <xsd:simpleType>
        <xsd:restriction base="dms:Number">
          <xsd:maxInclusive value="1"/>
          <xsd:minInclusive value="0"/>
        </xsd:restrictio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595852-2c7a-4ac6-bce1-ada56403b38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Date" ma:index="11" nillable="true" ma:displayName="Date" ma:format="DateOnly" ma:internalName="Date" ma:readOnly="false">
      <xsd:simpleType>
        <xsd:restriction base="dms:DateTime"/>
      </xsd:simpleType>
    </xsd:element>
    <xsd:element name="SharedWithUsers" ma:index="12" nillable="true" ma:displayName="Shared With" ma:list="UserInfo" ma:SearchPeopleOnly="false" ma:internalName="SharedWithUs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false">
      <xsd:simpleType>
        <xsd:restriction base="dms:Note">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de8c36-62b3-49c7-96c5-b68b0ab5c916"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Location" ma:index="27" nillable="true" ma:displayName="Location" ma:description="" ma:indexed="true" ma:internalName="MediaServiceLocation" ma:readOnly="true">
      <xsd:simpleType>
        <xsd:restriction base="dms:Text"/>
      </xsd:simpleType>
    </xsd:element>
    <xsd:element name="ProjectStatus" ma:index="28" nillable="true" ma:displayName="Project Status " ma:description="Due for termination" ma:format="Dropdown" ma:internalName="Project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7d8907-aa7a-4088-9a1f-401380376b3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7adadf26-2eb3-45c3-a6da-539fe62677b5}" ma:internalName="TaxCatchAll" ma:showField="CatchAllData" ma:web="d77d8907-aa7a-4088-9a1f-401380376b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C5F970-EEFA-4284-9B54-8CDBEDB1F72A}">
  <ds:schemaRef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 ds:uri="d77d8907-aa7a-4088-9a1f-401380376b3e"/>
    <ds:schemaRef ds:uri="74595852-2c7a-4ac6-bce1-ada56403b38d"/>
    <ds:schemaRef ds:uri="http://schemas.microsoft.com/sharepoint/v3"/>
    <ds:schemaRef ds:uri="http://www.w3.org/XML/1998/namespace"/>
  </ds:schemaRefs>
</ds:datastoreItem>
</file>

<file path=customXml/itemProps2.xml><?xml version="1.0" encoding="utf-8"?>
<ds:datastoreItem xmlns:ds="http://schemas.openxmlformats.org/officeDocument/2006/customXml" ds:itemID="{129619CE-690F-4F3A-9A46-C0D3A08D5508}">
  <ds:schemaRefs>
    <ds:schemaRef ds:uri="http://schemas.microsoft.com/sharepoint/v3/contenttype/forms"/>
  </ds:schemaRefs>
</ds:datastoreItem>
</file>

<file path=customXml/itemProps3.xml><?xml version="1.0" encoding="utf-8"?>
<ds:datastoreItem xmlns:ds="http://schemas.openxmlformats.org/officeDocument/2006/customXml" ds:itemID="{28E8C967-79C6-460E-9C02-6696B995F0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4595852-2c7a-4ac6-bce1-ada56403b38d"/>
    <ds:schemaRef ds:uri="d77d8907-aa7a-4088-9a1f-401380376b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Bill of Quantities</vt:lpstr>
      <vt:lpstr>SUMMARY</vt:lpstr>
      <vt:lpstr>'Bill of Quantities'!Print_Area</vt:lpstr>
      <vt:lpstr>SUMMARY!Print_Area</vt:lpstr>
      <vt:lpstr>'Bill of Quantities'!Print_Titles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Motlhakane, Ofan</dc:creator>
  <cp:keywords/>
  <dc:description/>
  <cp:lastModifiedBy>Gcina Ndela</cp:lastModifiedBy>
  <cp:revision/>
  <cp:lastPrinted>2026-06-08T14:37:45Z</cp:lastPrinted>
  <dcterms:created xsi:type="dcterms:W3CDTF">2020-05-13T08:30:32Z</dcterms:created>
  <dcterms:modified xsi:type="dcterms:W3CDTF">2026-07-03T09:01:02Z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0x010100E8F01CBDDB136342B6B8F076795EEC32</vt:lpwstr>
  </property>
  <property fmtid="{D5CDD505-2E9C-101B-9397-08002B2CF9AE}" pid="3" name="MediaServiceImageTags">
    <vt:lpwstr/>
  </property>
</Properties>
</file>