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sayedma_eskom_co_za/Documents/Desktop/OSC Tender Pack/"/>
    </mc:Choice>
  </mc:AlternateContent>
  <xr:revisionPtr revIDLastSave="0" documentId="8_{5697F69F-BE06-49CF-B06C-7CA53D3B4C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" l="1"/>
  <c r="P21" i="2"/>
  <c r="N21" i="2"/>
  <c r="L21" i="2"/>
  <c r="J21" i="2"/>
  <c r="L17" i="2"/>
  <c r="N17" i="2"/>
  <c r="R17" i="2"/>
  <c r="L18" i="2"/>
  <c r="N18" i="2"/>
  <c r="L19" i="2"/>
  <c r="N19" i="2"/>
  <c r="P19" i="2"/>
  <c r="L20" i="2"/>
  <c r="N20" i="2"/>
  <c r="P20" i="2"/>
  <c r="J18" i="2"/>
  <c r="J19" i="2"/>
  <c r="J20" i="2"/>
  <c r="J17" i="2"/>
  <c r="EE6" i="2"/>
  <c r="EE3" i="2"/>
  <c r="EE4" i="2"/>
  <c r="EE5" i="2"/>
  <c r="EE2" i="2"/>
  <c r="DW12" i="2"/>
  <c r="DV12" i="2"/>
  <c r="DU12" i="2"/>
  <c r="DT12" i="2"/>
  <c r="DO12" i="2"/>
  <c r="DN12" i="2"/>
  <c r="DM12" i="2"/>
  <c r="DL12" i="2"/>
  <c r="DG12" i="2"/>
  <c r="DF12" i="2"/>
  <c r="DE12" i="2"/>
  <c r="DD12" i="2"/>
  <c r="CY12" i="2"/>
  <c r="CX12" i="2"/>
  <c r="CW12" i="2"/>
  <c r="CV12" i="2"/>
  <c r="CQ12" i="2"/>
  <c r="CP12" i="2"/>
  <c r="CO12" i="2"/>
  <c r="CN12" i="2"/>
  <c r="CI12" i="2"/>
  <c r="CH12" i="2"/>
  <c r="CG12" i="2"/>
  <c r="CF12" i="2"/>
  <c r="CA12" i="2"/>
  <c r="BZ12" i="2"/>
  <c r="BY12" i="2"/>
  <c r="BX12" i="2"/>
  <c r="BS12" i="2"/>
  <c r="BR12" i="2"/>
  <c r="BQ12" i="2"/>
  <c r="BP12" i="2"/>
  <c r="BK12" i="2"/>
  <c r="BJ12" i="2"/>
  <c r="BI12" i="2"/>
  <c r="BH12" i="2"/>
  <c r="BC12" i="2"/>
  <c r="BB12" i="2"/>
  <c r="BA12" i="2"/>
  <c r="AZ12" i="2"/>
  <c r="AU12" i="2"/>
  <c r="AT12" i="2"/>
  <c r="AS12" i="2"/>
  <c r="AR12" i="2"/>
  <c r="AM12" i="2"/>
  <c r="AL12" i="2"/>
  <c r="AK12" i="2"/>
  <c r="AJ12" i="2"/>
  <c r="AE12" i="2"/>
  <c r="AD12" i="2"/>
  <c r="AC12" i="2"/>
  <c r="AB12" i="2"/>
  <c r="W12" i="2"/>
  <c r="V12" i="2"/>
  <c r="U12" i="2"/>
  <c r="T12" i="2"/>
  <c r="DG11" i="2"/>
  <c r="DG9" i="2"/>
  <c r="DG8" i="2"/>
  <c r="DW10" i="2"/>
  <c r="DW8" i="2"/>
  <c r="DW9" i="2"/>
  <c r="DO8" i="2"/>
  <c r="DO9" i="2"/>
  <c r="DO10" i="2"/>
  <c r="DO11" i="2"/>
  <c r="DG10" i="2"/>
  <c r="CY8" i="2"/>
  <c r="CY9" i="2"/>
  <c r="CY10" i="2"/>
  <c r="CY11" i="2"/>
  <c r="CQ8" i="2"/>
  <c r="CQ9" i="2"/>
  <c r="CQ10" i="2"/>
  <c r="CQ11" i="2"/>
  <c r="CI8" i="2"/>
  <c r="CI9" i="2"/>
  <c r="CI10" i="2"/>
  <c r="CI11" i="2"/>
  <c r="CA8" i="2"/>
  <c r="CA9" i="2"/>
  <c r="CA10" i="2"/>
  <c r="CA11" i="2"/>
  <c r="BS8" i="2"/>
  <c r="BS9" i="2"/>
  <c r="BS10" i="2"/>
  <c r="BS11" i="2"/>
  <c r="BK9" i="2"/>
  <c r="BK10" i="2"/>
  <c r="BK11" i="2"/>
  <c r="BK8" i="2"/>
  <c r="BC8" i="2"/>
  <c r="BC9" i="2"/>
  <c r="BC10" i="2"/>
  <c r="BC11" i="2"/>
  <c r="AU8" i="2"/>
  <c r="AU9" i="2"/>
  <c r="AU10" i="2"/>
  <c r="AU11" i="2"/>
  <c r="AM8" i="2"/>
  <c r="AM9" i="2"/>
  <c r="AM10" i="2"/>
  <c r="AM11" i="2"/>
  <c r="AE9" i="2"/>
  <c r="AE10" i="2"/>
  <c r="AE11" i="2"/>
  <c r="AE8" i="2"/>
  <c r="W8" i="2"/>
  <c r="W9" i="2"/>
  <c r="W10" i="2"/>
  <c r="W11" i="2"/>
  <c r="DX12" i="2" l="1"/>
  <c r="P18" i="2"/>
  <c r="R20" i="2"/>
  <c r="P17" i="2"/>
  <c r="R19" i="2"/>
  <c r="R18" i="2"/>
  <c r="J22" i="2"/>
  <c r="N22" i="2"/>
  <c r="L22" i="2"/>
  <c r="V8" i="2"/>
  <c r="V9" i="2"/>
  <c r="V10" i="2"/>
  <c r="V11" i="2"/>
  <c r="AD8" i="2"/>
  <c r="AD9" i="2"/>
  <c r="AD10" i="2"/>
  <c r="AD11" i="2"/>
  <c r="AL8" i="2"/>
  <c r="AL9" i="2"/>
  <c r="AL10" i="2"/>
  <c r="AL11" i="2"/>
  <c r="AT8" i="2"/>
  <c r="AT9" i="2"/>
  <c r="AT10" i="2"/>
  <c r="AT11" i="2"/>
  <c r="BB8" i="2"/>
  <c r="BB9" i="2"/>
  <c r="BB10" i="2"/>
  <c r="BB11" i="2"/>
  <c r="BJ8" i="2"/>
  <c r="BJ9" i="2"/>
  <c r="BJ10" i="2"/>
  <c r="BJ11" i="2"/>
  <c r="BR8" i="2"/>
  <c r="BR9" i="2"/>
  <c r="BR10" i="2"/>
  <c r="BR11" i="2"/>
  <c r="BZ8" i="2"/>
  <c r="BZ9" i="2"/>
  <c r="BZ10" i="2"/>
  <c r="BZ11" i="2"/>
  <c r="CH8" i="2"/>
  <c r="CH9" i="2"/>
  <c r="CH10" i="2"/>
  <c r="CH11" i="2"/>
  <c r="CP8" i="2"/>
  <c r="CP9" i="2"/>
  <c r="CP10" i="2"/>
  <c r="CP11" i="2"/>
  <c r="CX8" i="2"/>
  <c r="CX9" i="2"/>
  <c r="CX10" i="2"/>
  <c r="CX11" i="2"/>
  <c r="DF8" i="2"/>
  <c r="DF9" i="2"/>
  <c r="DF10" i="2"/>
  <c r="DF11" i="2"/>
  <c r="DN8" i="2"/>
  <c r="DN9" i="2"/>
  <c r="DN10" i="2"/>
  <c r="DN11" i="2"/>
  <c r="DV8" i="2"/>
  <c r="DV9" i="2"/>
  <c r="DV10" i="2"/>
  <c r="DV11" i="2"/>
  <c r="BI9" i="2" l="1"/>
  <c r="AS9" i="2"/>
  <c r="AC9" i="2"/>
  <c r="T9" i="2"/>
  <c r="DL9" i="2"/>
  <c r="DD9" i="2"/>
  <c r="AZ9" i="2"/>
  <c r="DT9" i="2"/>
  <c r="DE9" i="2"/>
  <c r="CN9" i="2"/>
  <c r="BX9" i="2"/>
  <c r="AK9" i="2"/>
  <c r="DM9" i="2"/>
  <c r="CV9" i="2"/>
  <c r="CF9" i="2"/>
  <c r="BP9" i="2"/>
  <c r="AR9" i="2"/>
  <c r="AB9" i="2"/>
  <c r="DU9" i="2"/>
  <c r="CO9" i="2"/>
  <c r="BY9" i="2"/>
  <c r="U9" i="2"/>
  <c r="CW9" i="2"/>
  <c r="CG9" i="2"/>
  <c r="BQ9" i="2"/>
  <c r="BA9" i="2"/>
  <c r="AJ9" i="2"/>
  <c r="BH9" i="2"/>
  <c r="DD8" i="2"/>
  <c r="AZ8" i="2"/>
  <c r="DM8" i="2"/>
  <c r="CV8" i="2"/>
  <c r="CF8" i="2"/>
  <c r="BP8" i="2"/>
  <c r="DU8" i="2"/>
  <c r="CO8" i="2"/>
  <c r="BY8" i="2"/>
  <c r="BA8" i="2"/>
  <c r="AJ8" i="2"/>
  <c r="U8" i="2"/>
  <c r="DE8" i="2"/>
  <c r="CN8" i="2"/>
  <c r="BX8" i="2"/>
  <c r="DL8" i="2"/>
  <c r="BH8" i="2"/>
  <c r="AR8" i="2"/>
  <c r="AB8" i="2"/>
  <c r="T8" i="2"/>
  <c r="DT8" i="2"/>
  <c r="CW8" i="2"/>
  <c r="BI8" i="2"/>
  <c r="AS8" i="2"/>
  <c r="AC8" i="2"/>
  <c r="AK8" i="2"/>
  <c r="CG8" i="2"/>
  <c r="BQ8" i="2"/>
  <c r="DT11" i="2"/>
  <c r="DE11" i="2"/>
  <c r="CN11" i="2"/>
  <c r="BX11" i="2"/>
  <c r="AK11" i="2"/>
  <c r="CW11" i="2"/>
  <c r="CG11" i="2"/>
  <c r="BQ11" i="2"/>
  <c r="BA11" i="2"/>
  <c r="AJ11" i="2"/>
  <c r="BY11" i="2"/>
  <c r="BI11" i="2"/>
  <c r="AS11" i="2"/>
  <c r="AC11" i="2"/>
  <c r="T11" i="2"/>
  <c r="DD11" i="2"/>
  <c r="AZ11" i="2"/>
  <c r="U11" i="2"/>
  <c r="DM11" i="2"/>
  <c r="CV11" i="2"/>
  <c r="CF11" i="2"/>
  <c r="BP11" i="2"/>
  <c r="DL11" i="2"/>
  <c r="BH11" i="2"/>
  <c r="AR11" i="2"/>
  <c r="AB11" i="2"/>
  <c r="DU11" i="2"/>
  <c r="CO11" i="2"/>
  <c r="CW10" i="2"/>
  <c r="CG10" i="2"/>
  <c r="BQ10" i="2"/>
  <c r="BA10" i="2"/>
  <c r="AJ10" i="2"/>
  <c r="BI10" i="2"/>
  <c r="AS10" i="2"/>
  <c r="AC10" i="2"/>
  <c r="T10" i="2"/>
  <c r="DL10" i="2"/>
  <c r="AR10" i="2"/>
  <c r="DD10" i="2"/>
  <c r="AZ10" i="2"/>
  <c r="DM10" i="2"/>
  <c r="CV10" i="2"/>
  <c r="CF10" i="2"/>
  <c r="BP10" i="2"/>
  <c r="BH10" i="2"/>
  <c r="DU10" i="2"/>
  <c r="CO10" i="2"/>
  <c r="BY10" i="2"/>
  <c r="AB10" i="2"/>
  <c r="DT10" i="2"/>
  <c r="DE10" i="2"/>
  <c r="CN10" i="2"/>
  <c r="BX10" i="2"/>
  <c r="AK10" i="2"/>
  <c r="U10" i="2"/>
  <c r="DX8" i="2" l="1"/>
  <c r="EC8" i="2" s="1"/>
  <c r="DX10" i="2"/>
  <c r="DY10" i="2" s="1"/>
  <c r="DX9" i="2"/>
  <c r="EC9" i="2" s="1"/>
  <c r="DW11" i="2"/>
  <c r="DX11" i="2" s="1"/>
  <c r="DY9" i="2" l="1"/>
  <c r="DZ9" i="2" s="1"/>
  <c r="DY8" i="2"/>
  <c r="M17" i="2" s="1"/>
  <c r="K18" i="2"/>
  <c r="K17" i="2"/>
  <c r="K19" i="2"/>
  <c r="EC10" i="2"/>
  <c r="M19" i="2"/>
  <c r="DZ10" i="2"/>
  <c r="EC12" i="2"/>
  <c r="DY12" i="2"/>
  <c r="K21" i="2"/>
  <c r="EC11" i="2"/>
  <c r="DY11" i="2"/>
  <c r="K20" i="2"/>
  <c r="DZ8" i="2" l="1"/>
  <c r="M18" i="2"/>
  <c r="K22" i="2"/>
  <c r="O18" i="2"/>
  <c r="EA9" i="2"/>
  <c r="O19" i="2"/>
  <c r="EA10" i="2"/>
  <c r="O17" i="2"/>
  <c r="EA8" i="2"/>
  <c r="ED13" i="2"/>
  <c r="M21" i="2"/>
  <c r="DZ12" i="2"/>
  <c r="DZ11" i="2"/>
  <c r="M20" i="2"/>
  <c r="EB10" i="2" l="1"/>
  <c r="S19" i="2" s="1"/>
  <c r="Q19" i="2"/>
  <c r="EB9" i="2"/>
  <c r="S18" i="2" s="1"/>
  <c r="Q18" i="2"/>
  <c r="EB8" i="2"/>
  <c r="S17" i="2" s="1"/>
  <c r="Q17" i="2"/>
  <c r="O20" i="2"/>
  <c r="EA11" i="2"/>
  <c r="O21" i="2"/>
  <c r="EA12" i="2"/>
  <c r="M22" i="2"/>
  <c r="T19" i="2" l="1"/>
  <c r="T18" i="2"/>
  <c r="T17" i="2"/>
  <c r="EB11" i="2"/>
  <c r="S20" i="2" s="1"/>
  <c r="Q20" i="2"/>
  <c r="EB12" i="2"/>
  <c r="S21" i="2" s="1"/>
  <c r="Q21" i="2"/>
  <c r="O22" i="2"/>
  <c r="T20" i="2" l="1"/>
  <c r="T21" i="2"/>
  <c r="S22" i="2"/>
  <c r="Q22" i="2"/>
  <c r="T22" i="2" s="1"/>
</calcChain>
</file>

<file path=xl/sharedStrings.xml><?xml version="1.0" encoding="utf-8"?>
<sst xmlns="http://schemas.openxmlformats.org/spreadsheetml/2006/main" count="179" uniqueCount="165">
  <si>
    <t>Outage Description</t>
  </si>
  <si>
    <t>Status</t>
  </si>
  <si>
    <t>Planned Duration</t>
  </si>
  <si>
    <t>EXREQEXT</t>
  </si>
  <si>
    <t>IN</t>
  </si>
  <si>
    <t>SCHED</t>
  </si>
  <si>
    <t>IR</t>
  </si>
  <si>
    <t>ROLLSCHED</t>
  </si>
  <si>
    <t>GO</t>
  </si>
  <si>
    <t>MGO</t>
  </si>
  <si>
    <t>Supervisor</t>
  </si>
  <si>
    <t>Artisan</t>
  </si>
  <si>
    <t>Rigger</t>
  </si>
  <si>
    <t>Crane Driver</t>
  </si>
  <si>
    <t>Storeman</t>
  </si>
  <si>
    <t>Small Component Inspector</t>
  </si>
  <si>
    <t>Access Controller</t>
  </si>
  <si>
    <t>Code 10 Driver</t>
  </si>
  <si>
    <t>Forklift Driver</t>
  </si>
  <si>
    <t>Tractor Driver</t>
  </si>
  <si>
    <t>Utilityman</t>
  </si>
  <si>
    <t>Cleaner</t>
  </si>
  <si>
    <t>Quality Inspector</t>
  </si>
  <si>
    <t>Safety Coach</t>
  </si>
  <si>
    <t>Cleaner rate</t>
  </si>
  <si>
    <t>Utilityman Rate</t>
  </si>
  <si>
    <t>Tractor Driver Rate</t>
  </si>
  <si>
    <t>Forklift driver Rate</t>
  </si>
  <si>
    <t>Code 10 Driver Rate</t>
  </si>
  <si>
    <t>Access Controller Rate</t>
  </si>
  <si>
    <t>Small Component Inspector Rate</t>
  </si>
  <si>
    <t>Storeman Rate</t>
  </si>
  <si>
    <t>Crane Diver Rate</t>
  </si>
  <si>
    <t>Rigger Rate</t>
  </si>
  <si>
    <t>Artisan Rate</t>
  </si>
  <si>
    <t>Supervisor Rate</t>
  </si>
  <si>
    <t>Quality Inspector Rate</t>
  </si>
  <si>
    <t>Safety Coach Rate</t>
  </si>
  <si>
    <t>No of weekends</t>
  </si>
  <si>
    <t>No of Normal Days</t>
  </si>
  <si>
    <t>Normal Hours @ 8hrs per day</t>
  </si>
  <si>
    <t>Overtime hours @ 2hrs per day</t>
  </si>
  <si>
    <t>Overtime hours @ 10 hours per day</t>
  </si>
  <si>
    <t>Overtime Rate @ 1.5</t>
  </si>
  <si>
    <t>Overtime Rate @ 2</t>
  </si>
  <si>
    <t>Safety Coach Overtime Rate @ 1.5</t>
  </si>
  <si>
    <t>Safety Coach Overtime Rate @ 2</t>
  </si>
  <si>
    <t>Safety Coach Total Normal Time</t>
  </si>
  <si>
    <t>Safety Caoch Total Overtime @ 1.5</t>
  </si>
  <si>
    <t>Supervisor Overtime Rate @ 1.5</t>
  </si>
  <si>
    <t>Supervisor Overtime Rate @ 2</t>
  </si>
  <si>
    <t>Supervisor Total Normal Time</t>
  </si>
  <si>
    <t>Supervisor Total Overtime @ 1.5</t>
  </si>
  <si>
    <t>Supervisor Total Overtime @ 2</t>
  </si>
  <si>
    <t>Safety Coach Total Overtime @ 2</t>
  </si>
  <si>
    <t>Artisan Overtime Rate @ 1.5</t>
  </si>
  <si>
    <t>Artisan Overtime Rate @ 2</t>
  </si>
  <si>
    <t>Artisan Total Overtime @ 2</t>
  </si>
  <si>
    <t>Artisan Total Overtime @ 1.5</t>
  </si>
  <si>
    <t>ArtisanTotal Normal Time</t>
  </si>
  <si>
    <t>Rigger Overtime Rate @ 1.5</t>
  </si>
  <si>
    <t>Rigger Overtime Rate @ 2</t>
  </si>
  <si>
    <t>RiggerTotal Normal Time</t>
  </si>
  <si>
    <t>Rigger Total Overtime @ 1.5</t>
  </si>
  <si>
    <t>Rigger Total Overtime @ 2</t>
  </si>
  <si>
    <t>Crane Driver Overtime Rate @ 1.5</t>
  </si>
  <si>
    <t>Crane Driver Overtime Rate @ 2</t>
  </si>
  <si>
    <t>Crane Driver Total Normal Time</t>
  </si>
  <si>
    <t>Crane Driver Total Overtime @ 1.5</t>
  </si>
  <si>
    <t>Crane Driver Total Overtime @ 2</t>
  </si>
  <si>
    <t>Storeman Overtime Rate @ 1.5</t>
  </si>
  <si>
    <t>Storeman Overtime Rate @ 2</t>
  </si>
  <si>
    <t>Storeman Total Normal Time</t>
  </si>
  <si>
    <t>Storeman Total Overtime @ 1.5</t>
  </si>
  <si>
    <t>Storeman Total Overtime @ 2</t>
  </si>
  <si>
    <t>Small Component Overtime Rate @ 1.5</t>
  </si>
  <si>
    <t>Small Component Overtime Rate @ 2</t>
  </si>
  <si>
    <t>Small Component Total Normal Time</t>
  </si>
  <si>
    <t>Small Component Total Overtime @ 1.5</t>
  </si>
  <si>
    <t>Small Component Total Overtime @ 2</t>
  </si>
  <si>
    <t>Access Controller Overtime Rate @ 1.5</t>
  </si>
  <si>
    <t>Access Controller Overtime Rate @ 2</t>
  </si>
  <si>
    <t>Access Controller Total Normal Time</t>
  </si>
  <si>
    <t>Access Controller Total Overtime @ 1.5</t>
  </si>
  <si>
    <t>Access Controller Total Overtime @ 2</t>
  </si>
  <si>
    <t>Code 10 Driver Overtime Rate @ 2</t>
  </si>
  <si>
    <t>Code 10 Driver Overtime Rate @ 1.5</t>
  </si>
  <si>
    <t>Code 10 Driver  Total Normal Time</t>
  </si>
  <si>
    <t>Code 10 Driver  Total Overtime @ 1.5</t>
  </si>
  <si>
    <t>Code 10 Driver  Total Overtime @ 2</t>
  </si>
  <si>
    <t>Forklift driver Rate Overtime Rate @ 1.5</t>
  </si>
  <si>
    <t>Forklift driver Rate Overtime Rate @ 2</t>
  </si>
  <si>
    <t>Forklift driver  Total Normal Time</t>
  </si>
  <si>
    <t>Forklift driver  Total Overtime @ 1.5</t>
  </si>
  <si>
    <t>Forklift driver Total Overtime @ 2</t>
  </si>
  <si>
    <t>Tractor Driver Rate Overtime Rate @ 1.5</t>
  </si>
  <si>
    <t>Tractor Driver Rate Overtime Rate @ 2</t>
  </si>
  <si>
    <t>Tractor Driver Total Overtime @ 2</t>
  </si>
  <si>
    <t>Tractor Driver Total Overtime @ 1.5</t>
  </si>
  <si>
    <t>Tractor Driver Total Normal Time</t>
  </si>
  <si>
    <t>Utilityman Rate Overtime Rate @ 1.5</t>
  </si>
  <si>
    <t>Utilityman Rate Overtime Rate @ 2</t>
  </si>
  <si>
    <t>UtilitymanTotal Overtime @ 1.5</t>
  </si>
  <si>
    <t>UtilitymanTotal Overtime @ 2</t>
  </si>
  <si>
    <t>UtilitymanTotal Normal Time</t>
  </si>
  <si>
    <t>Cleaner Rate Overtime Rate @ 2</t>
  </si>
  <si>
    <t>Cleaner Rate Overtime Rate @ 1.5</t>
  </si>
  <si>
    <t>CleanerTotal Overtime @ 1.5</t>
  </si>
  <si>
    <t>Cleaner Total Normal Time</t>
  </si>
  <si>
    <t>Cleaner Total Overtime @ 2</t>
  </si>
  <si>
    <t>LOA Rate</t>
  </si>
  <si>
    <t>Accomodation Rate</t>
  </si>
  <si>
    <t>Transport</t>
  </si>
  <si>
    <t xml:space="preserve">Medical </t>
  </si>
  <si>
    <t>PPE</t>
  </si>
  <si>
    <t>Insurance</t>
  </si>
  <si>
    <t>Safety Coach Disbursments</t>
  </si>
  <si>
    <t>Quality Controller Disbursments</t>
  </si>
  <si>
    <t>Supervisor Disbursments</t>
  </si>
  <si>
    <t>Artisan Disbursments</t>
  </si>
  <si>
    <t>Rigger Disbursments</t>
  </si>
  <si>
    <t>Crane Disbursments</t>
  </si>
  <si>
    <t>Storeman Disbursments</t>
  </si>
  <si>
    <t>Small Component Disbursments</t>
  </si>
  <si>
    <t>Access Controller Disbursments</t>
  </si>
  <si>
    <t>Code 10 Driver Disbursments</t>
  </si>
  <si>
    <t>Forklift Driver Disbursments</t>
  </si>
  <si>
    <t>Tractor Driver Disbursments</t>
  </si>
  <si>
    <t>Utulityman Disbursments</t>
  </si>
  <si>
    <t>Cleaner Disbursments</t>
  </si>
  <si>
    <t>Quality Controller Total Normal Time</t>
  </si>
  <si>
    <t>Quality Controller Total Overtime @ 1.5</t>
  </si>
  <si>
    <t>Quality Controller Total Overtime @ 2</t>
  </si>
  <si>
    <t>Grand Total</t>
  </si>
  <si>
    <t>Column1</t>
  </si>
  <si>
    <t>BD</t>
  </si>
  <si>
    <t>Total Contract Cost for Projects</t>
  </si>
  <si>
    <t>FY26/27</t>
  </si>
  <si>
    <t>FY27/28</t>
  </si>
  <si>
    <t>FY28/29</t>
  </si>
  <si>
    <t>Total Outage Cost 26/27</t>
  </si>
  <si>
    <t>Total Outage Cost 27/28</t>
  </si>
  <si>
    <t>Total Outage Cost 28/29</t>
  </si>
  <si>
    <t>IR (40 days)</t>
  </si>
  <si>
    <t>BD/Special Projects</t>
  </si>
  <si>
    <t>Total</t>
  </si>
  <si>
    <t>Projects Total</t>
  </si>
  <si>
    <t>GO (80 days)</t>
  </si>
  <si>
    <t>MGO (56 days)</t>
  </si>
  <si>
    <t>IN (28 days)</t>
  </si>
  <si>
    <t>No. of Outages FY26/27</t>
  </si>
  <si>
    <t>No. of Outages FY27/28</t>
  </si>
  <si>
    <t>No. of Outages FY28/29</t>
  </si>
  <si>
    <t>Cost per Outage Type FY27/28</t>
  </si>
  <si>
    <t>Cost per Outage Type FY28/29</t>
  </si>
  <si>
    <t>Cost for Outage Type FY26/27</t>
  </si>
  <si>
    <t>Total Outage Cost 29/30</t>
  </si>
  <si>
    <t>Total Outage Cost 30/31</t>
  </si>
  <si>
    <t>FY29/30</t>
  </si>
  <si>
    <t>FY30/31</t>
  </si>
  <si>
    <t>No. of Outages FY29/30</t>
  </si>
  <si>
    <t>Cost per Outage Type FY29/30</t>
  </si>
  <si>
    <t>No. of Outages FY30/31</t>
  </si>
  <si>
    <t>Cost per Outage Type FY30/31</t>
  </si>
  <si>
    <t>Total Outage Type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</si>
</sst>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"/>
    <numFmt numFmtId="166" formatCode="&quot;R&quot;#,##0.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 CE"/>
      <charset val="134"/>
    </font>
    <font>
      <sz val="10"/>
      <color theme="1"/>
      <name val="Courier New CE"/>
    </font>
    <font>
      <sz val="8"/>
      <name val="Aptos Narrow"/>
      <family val="2"/>
      <scheme val="minor"/>
    </font>
    <font>
      <b/>
      <sz val="10"/>
      <name val="Arial CE"/>
    </font>
    <font>
      <b/>
      <sz val="10"/>
      <color theme="1"/>
      <name val="Courier New CE"/>
    </font>
    <font>
      <b/>
      <sz val="11"/>
      <color theme="1"/>
      <name val="Aptos Narrow"/>
      <family val="2"/>
      <scheme val="minor"/>
    </font>
    <font>
      <sz val="10"/>
      <name val="Arial CE"/>
    </font>
    <font>
      <b/>
      <sz val="12"/>
      <name val="Arial CE"/>
    </font>
    <font>
      <sz val="10"/>
      <name val="Aptos Narrow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85">
    <xf numFmtId="0" fontId="0" fillId="0" borderId="0" xfId="0"/>
    <xf numFmtId="0" fontId="3" fillId="0" borderId="0" xfId="0" applyFont="1"/>
    <xf numFmtId="0" fontId="4" fillId="0" borderId="2" xfId="0" applyFont="1" applyBorder="1"/>
    <xf numFmtId="2" fontId="4" fillId="0" borderId="2" xfId="0" applyNumberFormat="1" applyFont="1" applyBorder="1"/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64" fontId="3" fillId="0" borderId="0" xfId="0" applyNumberFormat="1" applyFont="1"/>
    <xf numFmtId="164" fontId="4" fillId="0" borderId="2" xfId="0" applyNumberFormat="1" applyFont="1" applyBorder="1" applyAlignment="1">
      <alignment horizontal="center"/>
    </xf>
    <xf numFmtId="164" fontId="2" fillId="2" borderId="2" xfId="1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1" fontId="4" fillId="0" borderId="2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5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164" fontId="7" fillId="6" borderId="5" xfId="0" applyNumberFormat="1" applyFont="1" applyFill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0" fontId="2" fillId="7" borderId="2" xfId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4" fillId="0" borderId="1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" xfId="0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15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9" fillId="0" borderId="9" xfId="0" applyNumberFormat="1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/>
    </xf>
    <xf numFmtId="166" fontId="9" fillId="0" borderId="17" xfId="0" applyNumberFormat="1" applyFont="1" applyBorder="1" applyAlignment="1">
      <alignment horizontal="center"/>
    </xf>
    <xf numFmtId="15" fontId="8" fillId="8" borderId="18" xfId="0" applyNumberFormat="1" applyFont="1" applyFill="1" applyBorder="1"/>
    <xf numFmtId="15" fontId="8" fillId="8" borderId="19" xfId="0" applyNumberFormat="1" applyFont="1" applyFill="1" applyBorder="1"/>
    <xf numFmtId="15" fontId="8" fillId="8" borderId="20" xfId="0" applyNumberFormat="1" applyFont="1" applyFill="1" applyBorder="1"/>
    <xf numFmtId="0" fontId="7" fillId="0" borderId="8" xfId="0" applyFont="1" applyBorder="1"/>
    <xf numFmtId="0" fontId="7" fillId="0" borderId="10" xfId="0" applyFont="1" applyBorder="1"/>
    <xf numFmtId="15" fontId="8" fillId="8" borderId="13" xfId="0" applyNumberFormat="1" applyFont="1" applyFill="1" applyBorder="1" applyAlignment="1">
      <alignment wrapText="1"/>
    </xf>
    <xf numFmtId="15" fontId="8" fillId="8" borderId="6" xfId="0" applyNumberFormat="1" applyFont="1" applyFill="1" applyBorder="1" applyAlignment="1">
      <alignment wrapText="1"/>
    </xf>
    <xf numFmtId="15" fontId="8" fillId="8" borderId="7" xfId="0" applyNumberFormat="1" applyFont="1" applyFill="1" applyBorder="1" applyAlignment="1">
      <alignment wrapText="1"/>
    </xf>
    <xf numFmtId="0" fontId="4" fillId="0" borderId="23" xfId="0" applyFont="1" applyBorder="1"/>
    <xf numFmtId="0" fontId="4" fillId="0" borderId="24" xfId="0" applyFont="1" applyBorder="1"/>
    <xf numFmtId="166" fontId="9" fillId="0" borderId="21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/>
    </xf>
    <xf numFmtId="166" fontId="9" fillId="0" borderId="2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6" fontId="9" fillId="9" borderId="11" xfId="0" applyNumberFormat="1" applyFont="1" applyFill="1" applyBorder="1" applyAlignment="1">
      <alignment horizontal="center"/>
    </xf>
    <xf numFmtId="166" fontId="9" fillId="9" borderId="12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/>
    <xf numFmtId="0" fontId="4" fillId="0" borderId="1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15" fontId="8" fillId="10" borderId="0" xfId="0" applyNumberFormat="1" applyFont="1" applyFill="1" applyBorder="1" applyAlignment="1">
      <alignment wrapText="1"/>
    </xf>
    <xf numFmtId="0" fontId="4" fillId="10" borderId="0" xfId="0" applyFont="1" applyFill="1" applyBorder="1"/>
    <xf numFmtId="9" fontId="4" fillId="10" borderId="0" xfId="0" applyNumberFormat="1" applyFont="1" applyFill="1" applyBorder="1" applyAlignment="1">
      <alignment horizontal="center"/>
    </xf>
    <xf numFmtId="166" fontId="9" fillId="10" borderId="0" xfId="0" applyNumberFormat="1" applyFont="1" applyFill="1" applyBorder="1" applyAlignment="1">
      <alignment horizontal="center"/>
    </xf>
    <xf numFmtId="0" fontId="3" fillId="10" borderId="0" xfId="0" applyFont="1" applyFill="1" applyBorder="1"/>
    <xf numFmtId="0" fontId="3" fillId="10" borderId="0" xfId="0" applyFont="1" applyFill="1" applyBorder="1" applyAlignment="1">
      <alignment horizontal="center"/>
    </xf>
    <xf numFmtId="164" fontId="3" fillId="10" borderId="0" xfId="0" applyNumberFormat="1" applyFont="1" applyFill="1" applyBorder="1"/>
    <xf numFmtId="166" fontId="10" fillId="10" borderId="0" xfId="0" applyNumberFormat="1" applyFont="1" applyFill="1" applyBorder="1" applyAlignment="1">
      <alignment horizontal="center"/>
    </xf>
    <xf numFmtId="15" fontId="8" fillId="10" borderId="0" xfId="0" applyNumberFormat="1" applyFont="1" applyFill="1" applyBorder="1"/>
    <xf numFmtId="0" fontId="7" fillId="10" borderId="0" xfId="0" applyFont="1" applyFill="1" applyBorder="1"/>
    <xf numFmtId="15" fontId="12" fillId="10" borderId="0" xfId="0" applyNumberFormat="1" applyFont="1" applyFill="1" applyBorder="1"/>
    <xf numFmtId="15" fontId="12" fillId="10" borderId="0" xfId="0" applyNumberFormat="1" applyFont="1" applyFill="1" applyBorder="1" applyAlignment="1">
      <alignment wrapText="1"/>
    </xf>
    <xf numFmtId="0" fontId="12" fillId="10" borderId="0" xfId="0" applyFont="1" applyFill="1" applyBorder="1"/>
    <xf numFmtId="166" fontId="13" fillId="10" borderId="0" xfId="0" applyNumberFormat="1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166" fontId="14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/>
    <xf numFmtId="0" fontId="13" fillId="10" borderId="0" xfId="0" applyFont="1" applyFill="1" applyBorder="1" applyAlignment="1">
      <alignment horizontal="center"/>
    </xf>
    <xf numFmtId="166" fontId="15" fillId="10" borderId="0" xfId="0" applyNumberFormat="1" applyFont="1" applyFill="1" applyBorder="1" applyAlignment="1">
      <alignment horizontal="center"/>
    </xf>
    <xf numFmtId="0" fontId="4" fillId="10" borderId="0" xfId="0" applyNumberFormat="1" applyFont="1" applyFill="1" applyBorder="1" applyAlignment="1">
      <alignment horizontal="center"/>
    </xf>
  </cellXfs>
  <cellStyles count="3">
    <cellStyle name="20% - Accent1" xfId="1" builtinId="30"/>
    <cellStyle name="Normal" xfId="0" builtinId="0"/>
    <cellStyle name="Normal 2" xfId="2" xr:uid="{73794174-D7FF-4787-90A3-B12ABFA2989C}"/>
  </cellStyles>
  <dxfs count="2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64" formatCode="&quot;R&quot;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fill>
        <patternFill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2" formatCode="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numFmt numFmtId="2" formatCode="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numFmt numFmtId="2" formatCode="0.0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 CE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ourier New CE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ourier New CE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B7:EC12" totalsRowShown="0" headerRowDxfId="262" dataDxfId="260" headerRowBorderDxfId="261">
  <tableColumns count="132">
    <tableColumn id="9" xr3:uid="{00000000-0010-0000-0000-000009000000}" name="Outage Description" dataDxfId="259" totalsRowDxfId="258"/>
    <tableColumn id="10" xr3:uid="{00000000-0010-0000-0000-00000A000000}" name="Status" dataDxfId="257" totalsRowDxfId="256"/>
    <tableColumn id="11" xr3:uid="{00000000-0010-0000-0000-00000B000000}" name="Planned Duration" dataDxfId="255" totalsRowDxfId="254">
      <calculatedColumnFormula>#REF!-#REF!</calculatedColumnFormula>
    </tableColumn>
    <tableColumn id="40" xr3:uid="{00000000-0010-0000-0000-000028000000}" name="No of weekends" dataDxfId="253" totalsRowDxfId="252"/>
    <tableColumn id="60" xr3:uid="{00000000-0010-0000-0000-00003C000000}" name="No of Normal Days" dataDxfId="251" totalsRowDxfId="250"/>
    <tableColumn id="61" xr3:uid="{00000000-0010-0000-0000-00003D000000}" name="Normal Hours @ 8hrs per day" dataDxfId="249" totalsRowDxfId="248"/>
    <tableColumn id="62" xr3:uid="{00000000-0010-0000-0000-00003E000000}" name="Overtime hours @ 2hrs per day" dataDxfId="247" totalsRowDxfId="246"/>
    <tableColumn id="63" xr3:uid="{00000000-0010-0000-0000-00003F000000}" name="Overtime hours @ 10 hours per day" dataDxfId="245" totalsRowDxfId="244"/>
    <tableColumn id="125" xr3:uid="{00000000-0010-0000-0000-00007D000000}" name="LOA Rate" dataDxfId="243" totalsRowDxfId="242"/>
    <tableColumn id="126" xr3:uid="{00000000-0010-0000-0000-00007E000000}" name="Accomodation Rate" dataDxfId="241" totalsRowDxfId="240"/>
    <tableColumn id="127" xr3:uid="{00000000-0010-0000-0000-00007F000000}" name="Transport" dataDxfId="239" totalsRowDxfId="238"/>
    <tableColumn id="128" xr3:uid="{00000000-0010-0000-0000-000080000000}" name="Medical " dataDxfId="237" totalsRowDxfId="236"/>
    <tableColumn id="129" xr3:uid="{00000000-0010-0000-0000-000081000000}" name="PPE" dataDxfId="235" totalsRowDxfId="234"/>
    <tableColumn id="130" xr3:uid="{00000000-0010-0000-0000-000082000000}" name="Insurance" dataDxfId="233" totalsRowDxfId="232"/>
    <tableColumn id="12" xr3:uid="{00000000-0010-0000-0000-00000C000000}" name="Quality Inspector" dataDxfId="231" totalsRowDxfId="230"/>
    <tableColumn id="26" xr3:uid="{00000000-0010-0000-0000-00001A000000}" name="Quality Inspector Rate" dataDxfId="229" totalsRowDxfId="228"/>
    <tableColumn id="65" xr3:uid="{00000000-0010-0000-0000-000041000000}" name="Overtime Rate @ 1.5" dataDxfId="227" totalsRowDxfId="226"/>
    <tableColumn id="66" xr3:uid="{00000000-0010-0000-0000-000042000000}" name="Overtime Rate @ 2" dataDxfId="225" totalsRowDxfId="224"/>
    <tableColumn id="43" xr3:uid="{00000000-0010-0000-0000-00002B000000}" name="Quality Controller Total Normal Time" dataDxfId="223" totalsRowDxfId="222">
      <calculatedColumnFormula>Table2[[#This Row],[No of Normal Days]]*Table2[[#This Row],[Normal Hours @ 8hrs per day]]*Table2[[#This Row],[Quality Inspector]]*Table2[[#This Row],[Quality Inspector Rate]]</calculatedColumnFormula>
    </tableColumn>
    <tableColumn id="67" xr3:uid="{00000000-0010-0000-0000-000043000000}" name="Quality Controller Total Overtime @ 1.5" dataDxfId="221" totalsRowDxfId="220">
      <calculatedColumnFormula>Table2[[#This Row],[No of Normal Days]]*Table2[[#This Row],[Overtime hours @ 2hrs per day]]*Table2[[#This Row],[Quality Inspector]]*Table2[[#This Row],[Overtime Rate @ 1.5]]</calculatedColumnFormula>
    </tableColumn>
    <tableColumn id="68" xr3:uid="{00000000-0010-0000-0000-000044000000}" name="Quality Controller Total Overtime @ 2" dataDxfId="219" totalsRowDxfId="218">
      <calculatedColumnFormula>Table2[[#This Row],[Overtime Rate @ 2]]*Table2[[#This Row],[Quality Inspector]]*Table2[[#This Row],[Overtime hours @ 10 hours per day]]*Table2[[#This Row],[No of weekends]]</calculatedColumnFormula>
    </tableColumn>
    <tableColumn id="123" xr3:uid="{00000000-0010-0000-0000-00007B000000}" name="Quality Controller Disbursments" dataDxfId="217" totalsRowDxfId="216">
      <calculatedColumnFormula>((SUM(J8:L8,O8)*Table2[[#This Row],[Planned Duration]])+Table2[[#This Row],[Medical ]]+Table2[[#This Row],[PPE]])*Table2[[#This Row],[Quality Inspector]]</calculatedColumnFormula>
    </tableColumn>
    <tableColumn id="13" xr3:uid="{00000000-0010-0000-0000-00000D000000}" name="Safety Coach" dataDxfId="215" totalsRowDxfId="214"/>
    <tableColumn id="27" xr3:uid="{00000000-0010-0000-0000-00001B000000}" name="Safety Coach Rate" dataDxfId="213" totalsRowDxfId="212"/>
    <tableColumn id="64" xr3:uid="{00000000-0010-0000-0000-000040000000}" name="Safety Coach Overtime Rate @ 1.5" dataDxfId="211" totalsRowDxfId="210"/>
    <tableColumn id="70" xr3:uid="{00000000-0010-0000-0000-000046000000}" name="Safety Coach Overtime Rate @ 2" dataDxfId="209" totalsRowDxfId="208"/>
    <tableColumn id="71" xr3:uid="{00000000-0010-0000-0000-000047000000}" name="Safety Coach Total Normal Time" dataDxfId="207" totalsRowDxfId="206">
      <calculatedColumnFormula>Table2[[#This Row],[No of Normal Days]]*Table2[[#This Row],[Normal Hours @ 8hrs per day]]*Table2[[#This Row],[Safety Coach]]*Table2[[#This Row],[Safety Coach Rate]]</calculatedColumnFormula>
    </tableColumn>
    <tableColumn id="69" xr3:uid="{00000000-0010-0000-0000-000045000000}" name="Safety Caoch Total Overtime @ 1.5" dataDxfId="205" totalsRowDxfId="204">
      <calculatedColumnFormula>Table2[[#This Row],[No of Normal Days]]*Table2[[#This Row],[Overtime hours @ 2hrs per day]]*Table2[[#This Row],[Safety Coach]]*Table2[[#This Row],[Safety Coach Overtime Rate @ 1.5]]</calculatedColumnFormula>
    </tableColumn>
    <tableColumn id="72" xr3:uid="{00000000-0010-0000-0000-000048000000}" name="Safety Coach Total Overtime @ 2" dataDxfId="203" totalsRowDxfId="202">
      <calculatedColumnFormula>Table2[[#This Row],[Safety Coach Overtime Rate @ 2]]*Table2[[#This Row],[Safety Coach]]*Table2[[#This Row],[Overtime hours @ 10 hours per day]]*Table2[[#This Row],[No of weekends]]</calculatedColumnFormula>
    </tableColumn>
    <tableColumn id="131" xr3:uid="{00000000-0010-0000-0000-000083000000}" name="Safety Coach Disbursments" dataDxfId="201">
      <calculatedColumnFormula>((SUM(J8:L8,O8)*Table2[[#This Row],[Planned Duration]])*Table2[[#This Row],[Safety Coach]])+Table2[[#This Row],[Medical ]]+Table2[[#This Row],[PPE]]</calculatedColumnFormula>
    </tableColumn>
    <tableColumn id="14" xr3:uid="{00000000-0010-0000-0000-00000E000000}" name="Supervisor" dataDxfId="200" totalsRowDxfId="199"/>
    <tableColumn id="28" xr3:uid="{00000000-0010-0000-0000-00001C000000}" name="Supervisor Rate" dataDxfId="198" totalsRowDxfId="197"/>
    <tableColumn id="77" xr3:uid="{00000000-0010-0000-0000-00004D000000}" name="Supervisor Overtime Rate @ 1.5" dataDxfId="196" totalsRowDxfId="195"/>
    <tableColumn id="78" xr3:uid="{00000000-0010-0000-0000-00004E000000}" name="Supervisor Overtime Rate @ 2" dataDxfId="194" totalsRowDxfId="193"/>
    <tableColumn id="79" xr3:uid="{00000000-0010-0000-0000-00004F000000}" name="Supervisor Total Normal Time" dataDxfId="192">
      <calculatedColumnFormula>Table2[[#This Row],[No of Normal Days]]*Table2[[#This Row],[Normal Hours @ 8hrs per day]]*AF8*AG8</calculatedColumnFormula>
    </tableColumn>
    <tableColumn id="80" xr3:uid="{00000000-0010-0000-0000-000050000000}" name="Supervisor Total Overtime @ 1.5" dataDxfId="191" totalsRowDxfId="190">
      <calculatedColumnFormula>Table2[[#This Row],[No of Normal Days]]*Table2[[#This Row],[Overtime hours @ 2hrs per day]]*Table2[[#This Row],[Supervisor Overtime Rate @ 1.5]]*Table2[[#This Row],[Supervisor]]</calculatedColumnFormula>
    </tableColumn>
    <tableColumn id="81" xr3:uid="{00000000-0010-0000-0000-000051000000}" name="Supervisor Total Overtime @ 2" dataDxfId="189" totalsRowDxfId="188">
      <calculatedColumnFormula>Table2[[#This Row],[Supervisor]]*Table2[[#This Row],[Supervisor Overtime Rate @ 2]]*Table2[[#This Row],[Overtime hours @ 10 hours per day]]*Table2[[#This Row],[No of weekends]]</calculatedColumnFormula>
    </tableColumn>
    <tableColumn id="132" xr3:uid="{00000000-0010-0000-0000-000084000000}" name="Supervisor Disbursments" dataDxfId="187">
      <calculatedColumnFormula>((SUM(J8:L8,O8)*Table2[[#This Row],[Planned Duration]])*(Table2[[#This Row],[Supervisor]]))+Table2[[#This Row],[Medical ]]+Table2[[#This Row],[PPE]]</calculatedColumnFormula>
    </tableColumn>
    <tableColumn id="15" xr3:uid="{00000000-0010-0000-0000-00000F000000}" name="Artisan" dataDxfId="186" totalsRowDxfId="185"/>
    <tableColumn id="29" xr3:uid="{00000000-0010-0000-0000-00001D000000}" name="Artisan Rate" dataDxfId="184" totalsRowDxfId="183"/>
    <tableColumn id="75" xr3:uid="{00000000-0010-0000-0000-00004B000000}" name="Artisan Overtime Rate @ 1.5" dataDxfId="182" totalsRowDxfId="181"/>
    <tableColumn id="74" xr3:uid="{00000000-0010-0000-0000-00004A000000}" name="Artisan Overtime Rate @ 2" dataDxfId="180" totalsRowDxfId="179"/>
    <tableColumn id="76" xr3:uid="{00000000-0010-0000-0000-00004C000000}" name="ArtisanTotal Normal Time" dataDxfId="178" totalsRowDxfId="177">
      <calculatedColumnFormula>Table2[[#This Row],[No of Normal Days]]*Table2[[#This Row],[Normal Hours @ 8hrs per day]]*AN8*AO8</calculatedColumnFormula>
    </tableColumn>
    <tableColumn id="82" xr3:uid="{00000000-0010-0000-0000-000052000000}" name="Artisan Total Overtime @ 1.5" dataDxfId="176" totalsRowDxfId="175">
      <calculatedColumnFormula>Table2[[#This Row],[No of Normal Days]]*Table2[[#This Row],[Overtime hours @ 2hrs per day]]*Table2[[#This Row],[Artisan Overtime Rate @ 1.5]]*Table2[[#This Row],[Artisan]]</calculatedColumnFormula>
    </tableColumn>
    <tableColumn id="73" xr3:uid="{00000000-0010-0000-0000-000049000000}" name="Artisan Total Overtime @ 2" dataDxfId="174" totalsRowDxfId="173">
      <calculatedColumnFormula>Table2[[#This Row],[Artisan]]*Table2[[#This Row],[Artisan Overtime Rate @ 2]]*Table2[[#This Row],[Overtime hours @ 10 hours per day]]*Table2[[#This Row],[No of weekends]]</calculatedColumnFormula>
    </tableColumn>
    <tableColumn id="133" xr3:uid="{00000000-0010-0000-0000-000085000000}" name="Artisan Disbursments" dataDxfId="172" totalsRowDxfId="171">
      <calculatedColumnFormula>((SUM(J$8:L$8,O$8)*Table2[[#This Row],[Planned Duration]])*Table2[[#This Row],[Artisan]])+Table2[[#This Row],[Medical ]]+Table2[[#This Row],[PPE]]</calculatedColumnFormula>
    </tableColumn>
    <tableColumn id="16" xr3:uid="{00000000-0010-0000-0000-000010000000}" name="Rigger" dataDxfId="170" totalsRowDxfId="169"/>
    <tableColumn id="30" xr3:uid="{00000000-0010-0000-0000-00001E000000}" name="Rigger Rate" dataDxfId="168" totalsRowDxfId="167"/>
    <tableColumn id="83" xr3:uid="{00000000-0010-0000-0000-000053000000}" name="Rigger Overtime Rate @ 1.5" dataDxfId="166" totalsRowDxfId="165"/>
    <tableColumn id="84" xr3:uid="{00000000-0010-0000-0000-000054000000}" name="Rigger Overtime Rate @ 2" dataDxfId="164" totalsRowDxfId="163"/>
    <tableColumn id="49" xr3:uid="{00000000-0010-0000-0000-000031000000}" name="RiggerTotal Normal Time" dataDxfId="162" totalsRowDxfId="161">
      <calculatedColumnFormula>Table2[[#This Row],[No of Normal Days]]*Table2[[#This Row],[Normal Hours @ 8hrs per day]]*AV8*AW8</calculatedColumnFormula>
    </tableColumn>
    <tableColumn id="86" xr3:uid="{00000000-0010-0000-0000-000056000000}" name="Rigger Total Overtime @ 1.5" dataDxfId="160" totalsRowDxfId="159">
      <calculatedColumnFormula>Table2[[#This Row],[No of Normal Days]]*Table2[[#This Row],[Overtime hours @ 2hrs per day]]*Table2[[#This Row],[Rigger Overtime Rate @ 1.5]]*Table2[[#This Row],[Rigger]]</calculatedColumnFormula>
    </tableColumn>
    <tableColumn id="85" xr3:uid="{00000000-0010-0000-0000-000055000000}" name="Rigger Total Overtime @ 2" dataDxfId="158" totalsRowDxfId="157">
      <calculatedColumnFormula>Table2[[#This Row],[Rigger]]*Table2[[#This Row],[Rigger Overtime Rate @ 2]]*Table2[[#This Row],[Overtime hours @ 10 hours per day]]*Table2[[#This Row],[No of weekends]]</calculatedColumnFormula>
    </tableColumn>
    <tableColumn id="134" xr3:uid="{00000000-0010-0000-0000-000086000000}" name="Rigger Disbursments" dataDxfId="156" totalsRowDxfId="155">
      <calculatedColumnFormula>((SUM($J$8:$L$8,$O$8)*Table2[[#This Row],[Planned Duration]])*Table2[[#This Row],[Rigger]])+Table2[[#This Row],[Medical ]]+Table2[[#This Row],[PPE]]</calculatedColumnFormula>
    </tableColumn>
    <tableColumn id="17" xr3:uid="{00000000-0010-0000-0000-000011000000}" name="Crane Driver" dataDxfId="154" totalsRowDxfId="153"/>
    <tableColumn id="31" xr3:uid="{00000000-0010-0000-0000-00001F000000}" name="Crane Diver Rate" dataDxfId="152" totalsRowDxfId="151"/>
    <tableColumn id="87" xr3:uid="{00000000-0010-0000-0000-000057000000}" name="Crane Driver Overtime Rate @ 1.5" dataDxfId="150" totalsRowDxfId="149"/>
    <tableColumn id="88" xr3:uid="{00000000-0010-0000-0000-000058000000}" name="Crane Driver Overtime Rate @ 2" dataDxfId="148" totalsRowDxfId="147"/>
    <tableColumn id="90" xr3:uid="{00000000-0010-0000-0000-00005A000000}" name="Crane Driver Total Normal Time" dataDxfId="146" totalsRowDxfId="145">
      <calculatedColumnFormula>Table2[[#This Row],[No of Normal Days]]*Table2[[#This Row],[Normal Hours @ 8hrs per day]]*BD8*BE8</calculatedColumnFormula>
    </tableColumn>
    <tableColumn id="89" xr3:uid="{00000000-0010-0000-0000-000059000000}" name="Crane Driver Total Overtime @ 1.5" dataDxfId="144" totalsRowDxfId="143">
      <calculatedColumnFormula>Table2[[#This Row],[No of Normal Days]]*Table2[[#This Row],[Overtime hours @ 2hrs per day]]*BD8*BF8</calculatedColumnFormula>
    </tableColumn>
    <tableColumn id="50" xr3:uid="{00000000-0010-0000-0000-000032000000}" name="Crane Driver Total Overtime @ 2" dataDxfId="142" totalsRowDxfId="141">
      <calculatedColumnFormula>BD8*BG8*Table2[[#This Row],[Overtime hours @ 10 hours per day]]*Table2[[#This Row],[No of weekends]]</calculatedColumnFormula>
    </tableColumn>
    <tableColumn id="135" xr3:uid="{00000000-0010-0000-0000-000087000000}" name="Crane Disbursments" dataDxfId="140" totalsRowDxfId="139">
      <calculatedColumnFormula>((SUM($J$8:$L$8,$O$8)*Table2[[#This Row],[Planned Duration]])*BD8)+Table2[[#This Row],[Medical ]]+Table2[[#This Row],[PPE]]</calculatedColumnFormula>
    </tableColumn>
    <tableColumn id="18" xr3:uid="{00000000-0010-0000-0000-000012000000}" name="Storeman" dataDxfId="138" totalsRowDxfId="137"/>
    <tableColumn id="32" xr3:uid="{00000000-0010-0000-0000-000020000000}" name="Storeman Rate" dataDxfId="136" totalsRowDxfId="135"/>
    <tableColumn id="91" xr3:uid="{00000000-0010-0000-0000-00005B000000}" name="Storeman Overtime Rate @ 1.5" dataDxfId="134" totalsRowDxfId="133"/>
    <tableColumn id="92" xr3:uid="{00000000-0010-0000-0000-00005C000000}" name="Storeman Overtime Rate @ 2" dataDxfId="132" totalsRowDxfId="131"/>
    <tableColumn id="93" xr3:uid="{00000000-0010-0000-0000-00005D000000}" name="Storeman Total Normal Time" dataDxfId="130" totalsRowDxfId="129">
      <calculatedColumnFormula>Table2[[#This Row],[No of Normal Days]]*Table2[[#This Row],[Normal Hours @ 8hrs per day]]*BL8*BM8</calculatedColumnFormula>
    </tableColumn>
    <tableColumn id="94" xr3:uid="{00000000-0010-0000-0000-00005E000000}" name="Storeman Total Overtime @ 1.5" dataDxfId="128" totalsRowDxfId="127">
      <calculatedColumnFormula>Table2[[#This Row],[No of Normal Days]]*Table2[[#This Row],[Overtime hours @ 2hrs per day]]*BL8*BN8</calculatedColumnFormula>
    </tableColumn>
    <tableColumn id="51" xr3:uid="{00000000-0010-0000-0000-000033000000}" name="Storeman Total Overtime @ 2" dataDxfId="126" totalsRowDxfId="125">
      <calculatedColumnFormula>BL8*BO8*Table2[[#This Row],[Overtime hours @ 10 hours per day]]*Table2[[#This Row],[No of weekends]]</calculatedColumnFormula>
    </tableColumn>
    <tableColumn id="136" xr3:uid="{00000000-0010-0000-0000-000088000000}" name="Storeman Disbursments" dataDxfId="124" totalsRowDxfId="123">
      <calculatedColumnFormula>((SUM($J$8:$L$8,$O$8)*Table2[[#This Row],[Planned Duration]])*BL8)+Table2[[#This Row],[Medical ]]+Table2[[#This Row],[PPE]]</calculatedColumnFormula>
    </tableColumn>
    <tableColumn id="19" xr3:uid="{00000000-0010-0000-0000-000013000000}" name="Small Component Inspector" dataDxfId="122" totalsRowDxfId="121"/>
    <tableColumn id="33" xr3:uid="{00000000-0010-0000-0000-000021000000}" name="Small Component Inspector Rate" dataDxfId="120" totalsRowDxfId="119"/>
    <tableColumn id="96" xr3:uid="{00000000-0010-0000-0000-000060000000}" name="Small Component Overtime Rate @ 1.5" dataDxfId="118" totalsRowDxfId="117"/>
    <tableColumn id="95" xr3:uid="{00000000-0010-0000-0000-00005F000000}" name="Small Component Overtime Rate @ 2" dataDxfId="116" totalsRowDxfId="115"/>
    <tableColumn id="98" xr3:uid="{00000000-0010-0000-0000-000062000000}" name="Small Component Total Normal Time" dataDxfId="114" totalsRowDxfId="113">
      <calculatedColumnFormula>Table2[[#This Row],[No of Normal Days]]*Table2[[#This Row],[Normal Hours @ 8hrs per day]]*BT8*BU8</calculatedColumnFormula>
    </tableColumn>
    <tableColumn id="97" xr3:uid="{00000000-0010-0000-0000-000061000000}" name="Small Component Total Overtime @ 1.5" dataDxfId="112" totalsRowDxfId="111">
      <calculatedColumnFormula>Table2[[#This Row],[No of Normal Days]]*Table2[[#This Row],[Overtime hours @ 2hrs per day]]*BT8*BV8</calculatedColumnFormula>
    </tableColumn>
    <tableColumn id="52" xr3:uid="{00000000-0010-0000-0000-000034000000}" name="Small Component Total Overtime @ 2" dataDxfId="110" totalsRowDxfId="109">
      <calculatedColumnFormula>BT8*BW8*Table2[[#This Row],[Overtime hours @ 10 hours per day]]*Table2[[#This Row],[No of weekends]]</calculatedColumnFormula>
    </tableColumn>
    <tableColumn id="137" xr3:uid="{00000000-0010-0000-0000-000089000000}" name="Small Component Disbursments" dataDxfId="108" totalsRowDxfId="107">
      <calculatedColumnFormula>((SUM($J$8:$L$8,$O$8)*Table2[[#This Row],[Planned Duration]])*BT8)+Table2[[#This Row],[Medical ]]+Table2[[#This Row],[PPE]]</calculatedColumnFormula>
    </tableColumn>
    <tableColumn id="20" xr3:uid="{00000000-0010-0000-0000-000014000000}" name="Access Controller" dataDxfId="106" totalsRowDxfId="105"/>
    <tableColumn id="34" xr3:uid="{00000000-0010-0000-0000-000022000000}" name="Access Controller Rate" dataDxfId="104" totalsRowDxfId="103"/>
    <tableColumn id="100" xr3:uid="{00000000-0010-0000-0000-000064000000}" name="Access Controller Overtime Rate @ 1.5" dataDxfId="102" totalsRowDxfId="101"/>
    <tableColumn id="99" xr3:uid="{00000000-0010-0000-0000-000063000000}" name="Access Controller Overtime Rate @ 2" dataDxfId="100" totalsRowDxfId="99"/>
    <tableColumn id="101" xr3:uid="{00000000-0010-0000-0000-000065000000}" name="Access Controller Total Normal Time" dataDxfId="98" totalsRowDxfId="97">
      <calculatedColumnFormula>Table2[[#This Row],[No of Normal Days]]*Table2[[#This Row],[Normal Hours @ 8hrs per day]]*CB8*CC8</calculatedColumnFormula>
    </tableColumn>
    <tableColumn id="102" xr3:uid="{00000000-0010-0000-0000-000066000000}" name="Access Controller Total Overtime @ 1.5" dataDxfId="96" totalsRowDxfId="95">
      <calculatedColumnFormula>Table2[[#This Row],[No of Normal Days]]*Table2[[#This Row],[Overtime hours @ 2hrs per day]]*CB8*CD8</calculatedColumnFormula>
    </tableColumn>
    <tableColumn id="53" xr3:uid="{00000000-0010-0000-0000-000035000000}" name="Access Controller Total Overtime @ 2" dataDxfId="94" totalsRowDxfId="93">
      <calculatedColumnFormula>CB8*CE8*Table2[[#This Row],[Overtime hours @ 10 hours per day]]*Table2[[#This Row],[No of weekends]]</calculatedColumnFormula>
    </tableColumn>
    <tableColumn id="140" xr3:uid="{00000000-0010-0000-0000-00008C000000}" name="Access Controller Disbursments" dataDxfId="92" totalsRowDxfId="91">
      <calculatedColumnFormula>((SUM($J$8:$L$8,$O$8)*Table2[[#This Row],[Planned Duration]])*CB8)+Table2[[#This Row],[Medical ]]+Table2[[#This Row],[PPE]]</calculatedColumnFormula>
    </tableColumn>
    <tableColumn id="21" xr3:uid="{00000000-0010-0000-0000-000015000000}" name="Code 10 Driver" dataDxfId="90" totalsRowDxfId="89"/>
    <tableColumn id="35" xr3:uid="{00000000-0010-0000-0000-000023000000}" name="Code 10 Driver Rate" dataDxfId="88" totalsRowDxfId="87"/>
    <tableColumn id="104" xr3:uid="{00000000-0010-0000-0000-000068000000}" name="Code 10 Driver Overtime Rate @ 1.5" dataDxfId="86" totalsRowDxfId="85"/>
    <tableColumn id="103" xr3:uid="{00000000-0010-0000-0000-000067000000}" name="Code 10 Driver Overtime Rate @ 2" dataDxfId="84" totalsRowDxfId="83"/>
    <tableColumn id="106" xr3:uid="{00000000-0010-0000-0000-00006A000000}" name="Code 10 Driver  Total Normal Time" dataDxfId="82" totalsRowDxfId="81">
      <calculatedColumnFormula>Table2[[#This Row],[No of Normal Days]]*Table2[[#This Row],[Normal Hours @ 8hrs per day]]*CJ8*CK8</calculatedColumnFormula>
    </tableColumn>
    <tableColumn id="105" xr3:uid="{00000000-0010-0000-0000-000069000000}" name="Code 10 Driver  Total Overtime @ 1.5" dataDxfId="80" totalsRowDxfId="79">
      <calculatedColumnFormula>Table2[[#This Row],[No of Normal Days]]*Table2[[#This Row],[Overtime hours @ 2hrs per day]]*CJ8*CL8</calculatedColumnFormula>
    </tableColumn>
    <tableColumn id="54" xr3:uid="{00000000-0010-0000-0000-000036000000}" name="Code 10 Driver  Total Overtime @ 2" dataDxfId="78" totalsRowDxfId="77">
      <calculatedColumnFormula>CJ8*CM8*Table2[[#This Row],[Overtime hours @ 10 hours per day]]*Table2[[#This Row],[No of weekends]]</calculatedColumnFormula>
    </tableColumn>
    <tableColumn id="138" xr3:uid="{00000000-0010-0000-0000-00008A000000}" name="Code 10 Driver Disbursments" dataDxfId="76" totalsRowDxfId="75">
      <calculatedColumnFormula>((SUM($J$8:$L$8,$O$8)*Table2[[#This Row],[Planned Duration]])*CJ8)+Table2[[#This Row],[Medical ]]+Table2[[#This Row],[PPE]]</calculatedColumnFormula>
    </tableColumn>
    <tableColumn id="22" xr3:uid="{00000000-0010-0000-0000-000016000000}" name="Forklift Driver" dataDxfId="74" totalsRowDxfId="73"/>
    <tableColumn id="36" xr3:uid="{00000000-0010-0000-0000-000024000000}" name="Forklift driver Rate" dataDxfId="72" totalsRowDxfId="71"/>
    <tableColumn id="108" xr3:uid="{00000000-0010-0000-0000-00006C000000}" name="Forklift driver Rate Overtime Rate @ 1.5" dataDxfId="70" totalsRowDxfId="69"/>
    <tableColumn id="107" xr3:uid="{00000000-0010-0000-0000-00006B000000}" name="Forklift driver Rate Overtime Rate @ 2" dataDxfId="68" totalsRowDxfId="67"/>
    <tableColumn id="109" xr3:uid="{00000000-0010-0000-0000-00006D000000}" name="Forklift driver  Total Normal Time" dataDxfId="66" totalsRowDxfId="65">
      <calculatedColumnFormula>Table2[[#This Row],[No of Normal Days]]*Table2[[#This Row],[Normal Hours @ 8hrs per day]]*CR8*CS8</calculatedColumnFormula>
    </tableColumn>
    <tableColumn id="110" xr3:uid="{00000000-0010-0000-0000-00006E000000}" name="Forklift driver  Total Overtime @ 1.5" dataDxfId="64" totalsRowDxfId="63">
      <calculatedColumnFormula>Table2[[#This Row],[No of Normal Days]]*Table2[[#This Row],[Overtime hours @ 2hrs per day]]*CR8*CT8</calculatedColumnFormula>
    </tableColumn>
    <tableColumn id="55" xr3:uid="{00000000-0010-0000-0000-000037000000}" name="Forklift driver Total Overtime @ 2" dataDxfId="62" totalsRowDxfId="61">
      <calculatedColumnFormula>CR8*CU8*Table2[[#This Row],[Overtime hours @ 10 hours per day]]*Table2[[#This Row],[No of weekends]]</calculatedColumnFormula>
    </tableColumn>
    <tableColumn id="141" xr3:uid="{00000000-0010-0000-0000-00008D000000}" name="Forklift Driver Disbursments" dataDxfId="60" totalsRowDxfId="59">
      <calculatedColumnFormula>((SUM($J$8:$L$8,$O$8)*Table2[[#This Row],[Planned Duration]])*CR8)+Table2[[#This Row],[Medical ]]+Table2[[#This Row],[PPE]]</calculatedColumnFormula>
    </tableColumn>
    <tableColumn id="23" xr3:uid="{00000000-0010-0000-0000-000017000000}" name="Tractor Driver" dataDxfId="58" totalsRowDxfId="57"/>
    <tableColumn id="39" xr3:uid="{00000000-0010-0000-0000-000027000000}" name="Tractor Driver Rate" dataDxfId="56" totalsRowDxfId="55"/>
    <tableColumn id="112" xr3:uid="{00000000-0010-0000-0000-000070000000}" name="Tractor Driver Rate Overtime Rate @ 1.5" dataDxfId="54" totalsRowDxfId="53"/>
    <tableColumn id="111" xr3:uid="{00000000-0010-0000-0000-00006F000000}" name="Tractor Driver Rate Overtime Rate @ 2" dataDxfId="52" totalsRowDxfId="51"/>
    <tableColumn id="113" xr3:uid="{00000000-0010-0000-0000-000071000000}" name="Tractor Driver Total Normal Time" dataDxfId="50" totalsRowDxfId="49">
      <calculatedColumnFormula>Table2[[#This Row],[No of Normal Days]]*Table2[[#This Row],[Normal Hours @ 8hrs per day]]*CZ8*DA8</calculatedColumnFormula>
    </tableColumn>
    <tableColumn id="114" xr3:uid="{00000000-0010-0000-0000-000072000000}" name="Tractor Driver Total Overtime @ 1.5" dataDxfId="48" totalsRowDxfId="47">
      <calculatedColumnFormula>Table2[[#This Row],[No of Normal Days]]*Table2[[#This Row],[Overtime hours @ 2hrs per day]]*CZ8*DB8</calculatedColumnFormula>
    </tableColumn>
    <tableColumn id="56" xr3:uid="{00000000-0010-0000-0000-000038000000}" name="Tractor Driver Total Overtime @ 2" dataDxfId="46" totalsRowDxfId="45">
      <calculatedColumnFormula>CZ8*DC8*Table2[[#This Row],[Overtime hours @ 10 hours per day]]*Table2[[#This Row],[No of weekends]]</calculatedColumnFormula>
    </tableColumn>
    <tableColumn id="142" xr3:uid="{00000000-0010-0000-0000-00008E000000}" name="Tractor Driver Disbursments" dataDxfId="44" totalsRowDxfId="43">
      <calculatedColumnFormula>((SUM($J$8:$L$8,$O$8)*Table2[[#This Row],[Planned Duration]])*CZ8)+Table2[[#This Row],[Medical ]]+Table2[[#This Row],[PPE]]</calculatedColumnFormula>
    </tableColumn>
    <tableColumn id="24" xr3:uid="{00000000-0010-0000-0000-000018000000}" name="Utilityman" dataDxfId="42" totalsRowDxfId="41"/>
    <tableColumn id="37" xr3:uid="{00000000-0010-0000-0000-000025000000}" name="Utilityman Rate" dataDxfId="40" totalsRowDxfId="39"/>
    <tableColumn id="116" xr3:uid="{00000000-0010-0000-0000-000074000000}" name="Utilityman Rate Overtime Rate @ 1.5" dataDxfId="38" totalsRowDxfId="37"/>
    <tableColumn id="115" xr3:uid="{00000000-0010-0000-0000-000073000000}" name="Utilityman Rate Overtime Rate @ 2" dataDxfId="36" totalsRowDxfId="35"/>
    <tableColumn id="118" xr3:uid="{00000000-0010-0000-0000-000076000000}" name="UtilitymanTotal Normal Time" dataDxfId="34" totalsRowDxfId="33">
      <calculatedColumnFormula>Table2[[#This Row],[No of Normal Days]]*Table2[[#This Row],[Normal Hours @ 8hrs per day]]*DH8*DI8</calculatedColumnFormula>
    </tableColumn>
    <tableColumn id="117" xr3:uid="{00000000-0010-0000-0000-000075000000}" name="UtilitymanTotal Overtime @ 1.5" dataDxfId="32" totalsRowDxfId="31">
      <calculatedColumnFormula>Table2[[#This Row],[No of Normal Days]]*Table2[[#This Row],[Overtime hours @ 2hrs per day]]*DH8*DJ8</calculatedColumnFormula>
    </tableColumn>
    <tableColumn id="57" xr3:uid="{00000000-0010-0000-0000-000039000000}" name="UtilitymanTotal Overtime @ 2" dataDxfId="30" totalsRowDxfId="29">
      <calculatedColumnFormula>DH8*DK8*Table2[[#This Row],[Overtime hours @ 10 hours per day]]*Table2[[#This Row],[No of weekends]]</calculatedColumnFormula>
    </tableColumn>
    <tableColumn id="143" xr3:uid="{00000000-0010-0000-0000-00008F000000}" name="Utulityman Disbursments" dataDxfId="28" totalsRowDxfId="27">
      <calculatedColumnFormula>((SUM($J$8:$L$8,$O$8)*Table2[[#This Row],[Planned Duration]])*DH8)+Table2[[#This Row],[Medical ]]+Table2[[#This Row],[PPE]]</calculatedColumnFormula>
    </tableColumn>
    <tableColumn id="25" xr3:uid="{00000000-0010-0000-0000-000019000000}" name="Cleaner" dataDxfId="26" totalsRowDxfId="25"/>
    <tableColumn id="38" xr3:uid="{00000000-0010-0000-0000-000026000000}" name="Cleaner rate" dataDxfId="24" totalsRowDxfId="23"/>
    <tableColumn id="120" xr3:uid="{00000000-0010-0000-0000-000078000000}" name="Cleaner Rate Overtime Rate @ 1.5" dataDxfId="22" totalsRowDxfId="21"/>
    <tableColumn id="121" xr3:uid="{00000000-0010-0000-0000-000079000000}" name="Cleaner Rate Overtime Rate @ 2" dataDxfId="20" totalsRowDxfId="19"/>
    <tableColumn id="122" xr3:uid="{00000000-0010-0000-0000-00007A000000}" name="Cleaner Total Normal Time" dataDxfId="18" totalsRowDxfId="17">
      <calculatedColumnFormula>Table2[[#This Row],[No of Normal Days]]*Table2[[#This Row],[Normal Hours @ 8hrs per day]]*DP8*DQ8</calculatedColumnFormula>
    </tableColumn>
    <tableColumn id="119" xr3:uid="{00000000-0010-0000-0000-000077000000}" name="CleanerTotal Overtime @ 1.5" dataDxfId="16" totalsRowDxfId="15">
      <calculatedColumnFormula>Table2[[#This Row],[No of Normal Days]]*Table2[[#This Row],[Overtime hours @ 2hrs per day]]*DP8*DR8</calculatedColumnFormula>
    </tableColumn>
    <tableColumn id="58" xr3:uid="{00000000-0010-0000-0000-00003A000000}" name="Cleaner Total Overtime @ 2" dataDxfId="14" totalsRowDxfId="13">
      <calculatedColumnFormula>DP8*DS8*Table2[[#This Row],[Overtime hours @ 10 hours per day]]*Table2[[#This Row],[No of weekends]]</calculatedColumnFormula>
    </tableColumn>
    <tableColumn id="144" xr3:uid="{00000000-0010-0000-0000-000090000000}" name="Cleaner Disbursments" dataDxfId="12" totalsRowDxfId="11"/>
    <tableColumn id="145" xr3:uid="{00000000-0010-0000-0000-000091000000}" name="Total Outage Cost 26/27" dataDxfId="10">
      <calculatedColumnFormula>(SUM(T8:W8,AB8:AE8,AJ8:AM8,AR8:AU8,AZ8:BC8,BH8:BK8,BP8:BS8,BX8:CA8,CF8:CI8,CN8:CQ8,CV8:CY8,DD8:DG8,DL8:DO8,DT8:DW8))*0.7</calculatedColumnFormula>
    </tableColumn>
    <tableColumn id="1" xr3:uid="{97CD149C-B6B9-46ED-BF52-A49F6F973DDF}" name="Total Outage Cost 27/28" dataDxfId="9" totalsRowDxfId="8">
      <calculatedColumnFormula>(Table2[[#This Row],[Total Outage Cost 26/27]]*6%)+Table2[[#This Row],[Total Outage Cost 26/27]]</calculatedColumnFormula>
    </tableColumn>
    <tableColumn id="2" xr3:uid="{DE25CA6A-1DE4-4282-B447-AA486AAE5E74}" name="Total Outage Cost 28/29" dataDxfId="7" totalsRowDxfId="6">
      <calculatedColumnFormula>(Table2[[#This Row],[Total Outage Cost 27/28]]*6%)+Table2[[#This Row],[Total Outage Cost 27/28]]</calculatedColumnFormula>
    </tableColumn>
    <tableColumn id="3" xr3:uid="{61969591-A8B7-4532-B3EB-6D80477E6306}" name="Total Outage Cost 29/30" dataDxfId="5" totalsRowDxfId="4"/>
    <tableColumn id="4" xr3:uid="{5EC9AE8D-DEF4-4C65-93F9-86C13CFB7305}" name="Total Outage Cost 30/31" dataDxfId="3" totalsRowDxfId="2"/>
    <tableColumn id="41" xr3:uid="{AF03473D-1E44-49C4-A5E9-7A13719E589A}" name="Column1" dataDxfId="1" totalsRowDxfId="0">
      <calculatedColumnFormula>Table2[[#This Row],[Total Outage Cost 26/27]]*EE2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K48"/>
  <sheetViews>
    <sheetView showGridLines="0" tabSelected="1" topLeftCell="A10" zoomScale="70" zoomScaleNormal="70" workbookViewId="0">
      <selection activeCell="ED13" sqref="ED13"/>
    </sheetView>
  </sheetViews>
  <sheetFormatPr defaultColWidth="7.90625" defaultRowHeight="13"/>
  <cols>
    <col min="1" max="1" width="4.26953125" style="1" customWidth="1"/>
    <col min="2" max="2" width="21.08984375" style="1" customWidth="1"/>
    <col min="3" max="3" width="17.6328125" style="1" bestFit="1" customWidth="1"/>
    <col min="4" max="4" width="16.90625" style="1" customWidth="1"/>
    <col min="5" max="5" width="19.453125" style="1" bestFit="1" customWidth="1"/>
    <col min="6" max="6" width="15.453125" style="1" bestFit="1" customWidth="1"/>
    <col min="7" max="7" width="19.36328125" style="1" customWidth="1"/>
    <col min="8" max="8" width="15.453125" style="1" bestFit="1" customWidth="1"/>
    <col min="9" max="9" width="19.453125" style="1" bestFit="1" customWidth="1"/>
    <col min="10" max="10" width="14.90625" style="15" customWidth="1"/>
    <col min="11" max="11" width="19.08984375" style="15" customWidth="1"/>
    <col min="12" max="12" width="15.453125" style="15" bestFit="1" customWidth="1"/>
    <col min="13" max="13" width="19.81640625" style="15" customWidth="1"/>
    <col min="14" max="14" width="4.90625" style="15" customWidth="1"/>
    <col min="15" max="15" width="19.1796875" style="15" customWidth="1"/>
    <col min="16" max="16" width="14.08984375" style="1" customWidth="1"/>
    <col min="17" max="17" width="16.81640625" style="7" customWidth="1"/>
    <col min="18" max="18" width="13.90625" style="7" customWidth="1"/>
    <col min="19" max="19" width="18.6328125" style="7" customWidth="1"/>
    <col min="20" max="20" width="20.81640625" style="11" customWidth="1"/>
    <col min="21" max="21" width="14.90625" style="11" customWidth="1"/>
    <col min="22" max="23" width="16.90625" style="11" customWidth="1"/>
    <col min="24" max="24" width="16.90625" style="1" customWidth="1"/>
    <col min="25" max="27" width="16.90625" style="7" customWidth="1"/>
    <col min="28" max="31" width="16.90625" style="11" customWidth="1"/>
    <col min="32" max="32" width="16.90625" style="1" customWidth="1"/>
    <col min="33" max="35" width="16.90625" style="7" customWidth="1"/>
    <col min="36" max="39" width="16.90625" style="11" customWidth="1"/>
    <col min="40" max="40" width="16.90625" style="1" customWidth="1"/>
    <col min="41" max="43" width="16.90625" style="7" customWidth="1"/>
    <col min="44" max="47" width="16.90625" style="11" customWidth="1"/>
    <col min="48" max="48" width="16.90625" style="1" customWidth="1"/>
    <col min="49" max="51" width="16.90625" style="7" customWidth="1"/>
    <col min="52" max="55" width="16.90625" style="11" customWidth="1"/>
    <col min="56" max="56" width="16.90625" style="1" customWidth="1"/>
    <col min="57" max="59" width="16.90625" style="7" customWidth="1"/>
    <col min="60" max="63" width="16.90625" style="11" customWidth="1"/>
    <col min="64" max="64" width="16.90625" style="1" customWidth="1"/>
    <col min="65" max="67" width="16.90625" style="7" customWidth="1"/>
    <col min="68" max="71" width="16.90625" style="11" customWidth="1"/>
    <col min="72" max="72" width="16.90625" style="1" customWidth="1"/>
    <col min="73" max="75" width="16.90625" style="7" customWidth="1"/>
    <col min="76" max="79" width="16.90625" style="11" customWidth="1"/>
    <col min="80" max="80" width="16.90625" style="1" customWidth="1"/>
    <col min="81" max="83" width="16.90625" style="7" customWidth="1"/>
    <col min="84" max="87" width="16.90625" style="11" customWidth="1"/>
    <col min="88" max="88" width="16.90625" style="1" customWidth="1"/>
    <col min="89" max="91" width="16.90625" style="7" customWidth="1"/>
    <col min="92" max="95" width="16.90625" style="11" customWidth="1"/>
    <col min="96" max="96" width="16.90625" style="1" customWidth="1"/>
    <col min="97" max="99" width="16.90625" style="7" customWidth="1"/>
    <col min="100" max="103" width="16.90625" style="11" customWidth="1"/>
    <col min="104" max="104" width="16.90625" style="1" customWidth="1"/>
    <col min="105" max="107" width="16.90625" style="7" customWidth="1"/>
    <col min="108" max="111" width="16.90625" style="11" customWidth="1"/>
    <col min="112" max="112" width="16.90625" style="1" customWidth="1"/>
    <col min="113" max="115" width="16.90625" style="7" customWidth="1"/>
    <col min="116" max="119" width="16.90625" style="11" customWidth="1"/>
    <col min="120" max="120" width="16.90625" style="1" customWidth="1"/>
    <col min="121" max="123" width="16.90625" style="7" customWidth="1"/>
    <col min="124" max="127" width="16.90625" style="11" customWidth="1"/>
    <col min="128" max="132" width="19.453125" style="11" customWidth="1"/>
    <col min="133" max="133" width="28.7265625" style="1" bestFit="1" customWidth="1"/>
    <col min="134" max="134" width="14.26953125" style="1" bestFit="1" customWidth="1"/>
    <col min="135" max="16384" width="7.90625" style="1"/>
  </cols>
  <sheetData>
    <row r="2" spans="2:141" ht="12.75" customHeight="1">
      <c r="ED2" s="1" t="s">
        <v>8</v>
      </c>
      <c r="EE2" s="1" t="e">
        <f>#REF!</f>
        <v>#REF!</v>
      </c>
    </row>
    <row r="3" spans="2:141">
      <c r="ED3" s="1" t="s">
        <v>9</v>
      </c>
      <c r="EE3" s="1" t="e">
        <f>#REF!</f>
        <v>#REF!</v>
      </c>
    </row>
    <row r="4" spans="2:141">
      <c r="ED4" s="1" t="s">
        <v>6</v>
      </c>
      <c r="EE4" s="1" t="e">
        <f>#REF!</f>
        <v>#REF!</v>
      </c>
    </row>
    <row r="5" spans="2:141" ht="12.75" customHeight="1">
      <c r="P5" s="7"/>
      <c r="ED5" s="1" t="s">
        <v>4</v>
      </c>
      <c r="EE5" s="1" t="e">
        <f>#REF!</f>
        <v>#REF!</v>
      </c>
    </row>
    <row r="6" spans="2:141">
      <c r="ED6" s="1" t="s">
        <v>135</v>
      </c>
      <c r="EE6" s="1">
        <f>12*5</f>
        <v>60</v>
      </c>
    </row>
    <row r="7" spans="2:141" s="16" customFormat="1" ht="65" customHeight="1">
      <c r="B7" s="5" t="s">
        <v>0</v>
      </c>
      <c r="C7" s="5" t="s">
        <v>1</v>
      </c>
      <c r="D7" s="4" t="s">
        <v>2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110</v>
      </c>
      <c r="K7" s="4" t="s">
        <v>111</v>
      </c>
      <c r="L7" s="4" t="s">
        <v>112</v>
      </c>
      <c r="M7" s="4" t="s">
        <v>113</v>
      </c>
      <c r="N7" s="4" t="s">
        <v>114</v>
      </c>
      <c r="O7" s="4" t="s">
        <v>115</v>
      </c>
      <c r="P7" s="25" t="s">
        <v>22</v>
      </c>
      <c r="Q7" s="9" t="s">
        <v>36</v>
      </c>
      <c r="R7" s="9" t="s">
        <v>43</v>
      </c>
      <c r="S7" s="9" t="s">
        <v>44</v>
      </c>
      <c r="T7" s="17" t="s">
        <v>130</v>
      </c>
      <c r="U7" s="17" t="s">
        <v>131</v>
      </c>
      <c r="V7" s="17" t="s">
        <v>132</v>
      </c>
      <c r="W7" s="18" t="s">
        <v>117</v>
      </c>
      <c r="X7" s="25" t="s">
        <v>23</v>
      </c>
      <c r="Y7" s="9" t="s">
        <v>37</v>
      </c>
      <c r="Z7" s="9" t="s">
        <v>45</v>
      </c>
      <c r="AA7" s="9" t="s">
        <v>46</v>
      </c>
      <c r="AB7" s="17" t="s">
        <v>47</v>
      </c>
      <c r="AC7" s="17" t="s">
        <v>48</v>
      </c>
      <c r="AD7" s="17" t="s">
        <v>54</v>
      </c>
      <c r="AE7" s="18" t="s">
        <v>116</v>
      </c>
      <c r="AF7" s="25" t="s">
        <v>10</v>
      </c>
      <c r="AG7" s="9" t="s">
        <v>35</v>
      </c>
      <c r="AH7" s="9" t="s">
        <v>49</v>
      </c>
      <c r="AI7" s="9" t="s">
        <v>50</v>
      </c>
      <c r="AJ7" s="17" t="s">
        <v>51</v>
      </c>
      <c r="AK7" s="17" t="s">
        <v>52</v>
      </c>
      <c r="AL7" s="17" t="s">
        <v>53</v>
      </c>
      <c r="AM7" s="18" t="s">
        <v>118</v>
      </c>
      <c r="AN7" s="25" t="s">
        <v>11</v>
      </c>
      <c r="AO7" s="9" t="s">
        <v>34</v>
      </c>
      <c r="AP7" s="9" t="s">
        <v>55</v>
      </c>
      <c r="AQ7" s="9" t="s">
        <v>56</v>
      </c>
      <c r="AR7" s="17" t="s">
        <v>59</v>
      </c>
      <c r="AS7" s="17" t="s">
        <v>58</v>
      </c>
      <c r="AT7" s="17" t="s">
        <v>57</v>
      </c>
      <c r="AU7" s="18" t="s">
        <v>119</v>
      </c>
      <c r="AV7" s="25" t="s">
        <v>12</v>
      </c>
      <c r="AW7" s="9" t="s">
        <v>33</v>
      </c>
      <c r="AX7" s="9" t="s">
        <v>60</v>
      </c>
      <c r="AY7" s="9" t="s">
        <v>61</v>
      </c>
      <c r="AZ7" s="17" t="s">
        <v>62</v>
      </c>
      <c r="BA7" s="17" t="s">
        <v>63</v>
      </c>
      <c r="BB7" s="17" t="s">
        <v>64</v>
      </c>
      <c r="BC7" s="18" t="s">
        <v>120</v>
      </c>
      <c r="BD7" s="25" t="s">
        <v>13</v>
      </c>
      <c r="BE7" s="9" t="s">
        <v>32</v>
      </c>
      <c r="BF7" s="9" t="s">
        <v>65</v>
      </c>
      <c r="BG7" s="9" t="s">
        <v>66</v>
      </c>
      <c r="BH7" s="17" t="s">
        <v>67</v>
      </c>
      <c r="BI7" s="17" t="s">
        <v>68</v>
      </c>
      <c r="BJ7" s="17" t="s">
        <v>69</v>
      </c>
      <c r="BK7" s="18" t="s">
        <v>121</v>
      </c>
      <c r="BL7" s="25" t="s">
        <v>14</v>
      </c>
      <c r="BM7" s="9" t="s">
        <v>31</v>
      </c>
      <c r="BN7" s="9" t="s">
        <v>70</v>
      </c>
      <c r="BO7" s="9" t="s">
        <v>71</v>
      </c>
      <c r="BP7" s="17" t="s">
        <v>72</v>
      </c>
      <c r="BQ7" s="17" t="s">
        <v>73</v>
      </c>
      <c r="BR7" s="17" t="s">
        <v>74</v>
      </c>
      <c r="BS7" s="18" t="s">
        <v>122</v>
      </c>
      <c r="BT7" s="25" t="s">
        <v>15</v>
      </c>
      <c r="BU7" s="9" t="s">
        <v>30</v>
      </c>
      <c r="BV7" s="9" t="s">
        <v>75</v>
      </c>
      <c r="BW7" s="9" t="s">
        <v>76</v>
      </c>
      <c r="BX7" s="17" t="s">
        <v>77</v>
      </c>
      <c r="BY7" s="17" t="s">
        <v>78</v>
      </c>
      <c r="BZ7" s="17" t="s">
        <v>79</v>
      </c>
      <c r="CA7" s="18" t="s">
        <v>123</v>
      </c>
      <c r="CB7" s="25" t="s">
        <v>16</v>
      </c>
      <c r="CC7" s="9" t="s">
        <v>29</v>
      </c>
      <c r="CD7" s="9" t="s">
        <v>80</v>
      </c>
      <c r="CE7" s="9" t="s">
        <v>81</v>
      </c>
      <c r="CF7" s="17" t="s">
        <v>82</v>
      </c>
      <c r="CG7" s="17" t="s">
        <v>83</v>
      </c>
      <c r="CH7" s="17" t="s">
        <v>84</v>
      </c>
      <c r="CI7" s="18" t="s">
        <v>124</v>
      </c>
      <c r="CJ7" s="25" t="s">
        <v>17</v>
      </c>
      <c r="CK7" s="9" t="s">
        <v>28</v>
      </c>
      <c r="CL7" s="9" t="s">
        <v>86</v>
      </c>
      <c r="CM7" s="9" t="s">
        <v>85</v>
      </c>
      <c r="CN7" s="17" t="s">
        <v>87</v>
      </c>
      <c r="CO7" s="17" t="s">
        <v>88</v>
      </c>
      <c r="CP7" s="17" t="s">
        <v>89</v>
      </c>
      <c r="CQ7" s="18" t="s">
        <v>125</v>
      </c>
      <c r="CR7" s="25" t="s">
        <v>18</v>
      </c>
      <c r="CS7" s="9" t="s">
        <v>27</v>
      </c>
      <c r="CT7" s="9" t="s">
        <v>90</v>
      </c>
      <c r="CU7" s="9" t="s">
        <v>91</v>
      </c>
      <c r="CV7" s="17" t="s">
        <v>92</v>
      </c>
      <c r="CW7" s="17" t="s">
        <v>93</v>
      </c>
      <c r="CX7" s="17" t="s">
        <v>94</v>
      </c>
      <c r="CY7" s="18" t="s">
        <v>126</v>
      </c>
      <c r="CZ7" s="25" t="s">
        <v>19</v>
      </c>
      <c r="DA7" s="9" t="s">
        <v>26</v>
      </c>
      <c r="DB7" s="9" t="s">
        <v>95</v>
      </c>
      <c r="DC7" s="9" t="s">
        <v>96</v>
      </c>
      <c r="DD7" s="17" t="s">
        <v>99</v>
      </c>
      <c r="DE7" s="17" t="s">
        <v>98</v>
      </c>
      <c r="DF7" s="17" t="s">
        <v>97</v>
      </c>
      <c r="DG7" s="18" t="s">
        <v>127</v>
      </c>
      <c r="DH7" s="25" t="s">
        <v>20</v>
      </c>
      <c r="DI7" s="9" t="s">
        <v>25</v>
      </c>
      <c r="DJ7" s="9" t="s">
        <v>100</v>
      </c>
      <c r="DK7" s="9" t="s">
        <v>101</v>
      </c>
      <c r="DL7" s="17" t="s">
        <v>104</v>
      </c>
      <c r="DM7" s="17" t="s">
        <v>102</v>
      </c>
      <c r="DN7" s="17" t="s">
        <v>103</v>
      </c>
      <c r="DO7" s="18" t="s">
        <v>128</v>
      </c>
      <c r="DP7" s="25" t="s">
        <v>21</v>
      </c>
      <c r="DQ7" s="9" t="s">
        <v>24</v>
      </c>
      <c r="DR7" s="9" t="s">
        <v>106</v>
      </c>
      <c r="DS7" s="9" t="s">
        <v>105</v>
      </c>
      <c r="DT7" s="17" t="s">
        <v>108</v>
      </c>
      <c r="DU7" s="17" t="s">
        <v>107</v>
      </c>
      <c r="DV7" s="17" t="s">
        <v>109</v>
      </c>
      <c r="DW7" s="18" t="s">
        <v>129</v>
      </c>
      <c r="DX7" s="19" t="s">
        <v>140</v>
      </c>
      <c r="DY7" s="19" t="s">
        <v>141</v>
      </c>
      <c r="DZ7" s="19" t="s">
        <v>142</v>
      </c>
      <c r="EA7" s="37" t="s">
        <v>156</v>
      </c>
      <c r="EB7" s="37" t="s">
        <v>157</v>
      </c>
      <c r="EC7" s="21" t="s">
        <v>134</v>
      </c>
    </row>
    <row r="8" spans="2:141">
      <c r="B8" s="2" t="s">
        <v>8</v>
      </c>
      <c r="C8" s="2" t="s">
        <v>3</v>
      </c>
      <c r="D8" s="3">
        <v>80</v>
      </c>
      <c r="E8" s="3">
        <v>12</v>
      </c>
      <c r="F8" s="3">
        <v>68</v>
      </c>
      <c r="G8" s="14">
        <v>8</v>
      </c>
      <c r="H8" s="14">
        <v>2</v>
      </c>
      <c r="I8" s="14">
        <v>10</v>
      </c>
      <c r="J8" s="6"/>
      <c r="K8" s="6"/>
      <c r="L8" s="6"/>
      <c r="M8" s="6"/>
      <c r="N8" s="6"/>
      <c r="O8" s="6"/>
      <c r="P8" s="26"/>
      <c r="Q8" s="8"/>
      <c r="R8" s="8"/>
      <c r="S8" s="8"/>
      <c r="T8" s="12">
        <f>Table2[[#This Row],[No of Normal Days]]*Table2[[#This Row],[Normal Hours @ 8hrs per day]]*Table2[[#This Row],[Quality Inspector]]*Table2[[#This Row],[Quality Inspector Rate]]</f>
        <v>0</v>
      </c>
      <c r="U8" s="12">
        <f>Table2[[#This Row],[No of Normal Days]]*Table2[[#This Row],[Overtime hours @ 2hrs per day]]*Table2[[#This Row],[Quality Inspector]]*Table2[[#This Row],[Overtime Rate @ 1.5]]</f>
        <v>0</v>
      </c>
      <c r="V8" s="12">
        <f>Table2[[#This Row],[Overtime Rate @ 2]]*Table2[[#This Row],[Quality Inspector]]*Table2[[#This Row],[Overtime hours @ 10 hours per day]]*Table2[[#This Row],[No of weekends]]</f>
        <v>0</v>
      </c>
      <c r="W8" s="12">
        <f>((SUM(J8:L8,O8)*Table2[[#This Row],[Planned Duration]])+Table2[[#This Row],[Medical ]]+Table2[[#This Row],[PPE]])*Table2[[#This Row],[Quality Inspector]]</f>
        <v>0</v>
      </c>
      <c r="X8" s="26"/>
      <c r="Y8" s="8"/>
      <c r="Z8" s="8"/>
      <c r="AA8" s="8"/>
      <c r="AB8" s="12">
        <f>Table2[[#This Row],[No of Normal Days]]*Table2[[#This Row],[Normal Hours @ 8hrs per day]]*Table2[[#This Row],[Safety Coach]]*Table2[[#This Row],[Safety Coach Rate]]</f>
        <v>0</v>
      </c>
      <c r="AC8" s="12">
        <f>Table2[[#This Row],[No of Normal Days]]*Table2[[#This Row],[Overtime hours @ 2hrs per day]]*Table2[[#This Row],[Safety Coach]]*Table2[[#This Row],[Safety Coach Overtime Rate @ 1.5]]</f>
        <v>0</v>
      </c>
      <c r="AD8" s="12">
        <f>Table2[[#This Row],[Safety Coach Overtime Rate @ 2]]*Table2[[#This Row],[Safety Coach]]*Table2[[#This Row],[Overtime hours @ 10 hours per day]]*Table2[[#This Row],[No of weekends]]</f>
        <v>0</v>
      </c>
      <c r="AE8" s="12">
        <f>((SUM(J8:L8,O8)*Table2[[#This Row],[Planned Duration]])*Table2[[#This Row],[Safety Coach]])+Table2[[#This Row],[Medical ]]+Table2[[#This Row],[PPE]]</f>
        <v>0</v>
      </c>
      <c r="AF8" s="26"/>
      <c r="AG8" s="8"/>
      <c r="AH8" s="8"/>
      <c r="AI8" s="8"/>
      <c r="AJ8" s="12">
        <f>Table2[[#This Row],[No of Normal Days]]*Table2[[#This Row],[Normal Hours @ 8hrs per day]]*AF8*AG8</f>
        <v>0</v>
      </c>
      <c r="AK8" s="12">
        <f>Table2[[#This Row],[No of Normal Days]]*Table2[[#This Row],[Overtime hours @ 2hrs per day]]*Table2[[#This Row],[Supervisor Overtime Rate @ 1.5]]*Table2[[#This Row],[Supervisor]]</f>
        <v>0</v>
      </c>
      <c r="AL8" s="12">
        <f>Table2[[#This Row],[Supervisor]]*Table2[[#This Row],[Supervisor Overtime Rate @ 2]]*Table2[[#This Row],[Overtime hours @ 10 hours per day]]*Table2[[#This Row],[No of weekends]]</f>
        <v>0</v>
      </c>
      <c r="AM8" s="12">
        <f>((SUM(J8:L8,O8)*Table2[[#This Row],[Planned Duration]])*(Table2[[#This Row],[Supervisor]]))+Table2[[#This Row],[Medical ]]+Table2[[#This Row],[PPE]]</f>
        <v>0</v>
      </c>
      <c r="AN8" s="26"/>
      <c r="AO8" s="8"/>
      <c r="AP8" s="8"/>
      <c r="AQ8" s="8"/>
      <c r="AR8" s="12">
        <f>Table2[[#This Row],[No of Normal Days]]*Table2[[#This Row],[Normal Hours @ 8hrs per day]]*AN8*AO8</f>
        <v>0</v>
      </c>
      <c r="AS8" s="12">
        <f>Table2[[#This Row],[No of Normal Days]]*Table2[[#This Row],[Overtime hours @ 2hrs per day]]*Table2[[#This Row],[Artisan Overtime Rate @ 1.5]]*Table2[[#This Row],[Artisan]]</f>
        <v>0</v>
      </c>
      <c r="AT8" s="12">
        <f>Table2[[#This Row],[Artisan]]*Table2[[#This Row],[Artisan Overtime Rate @ 2]]*Table2[[#This Row],[Overtime hours @ 10 hours per day]]*Table2[[#This Row],[No of weekends]]</f>
        <v>0</v>
      </c>
      <c r="AU8" s="12">
        <f>((SUM(J$8:L$8,O$8)*Table2[[#This Row],[Planned Duration]])*Table2[[#This Row],[Artisan]])+Table2[[#This Row],[Medical ]]+Table2[[#This Row],[PPE]]</f>
        <v>0</v>
      </c>
      <c r="AV8" s="26"/>
      <c r="AW8" s="8"/>
      <c r="AX8" s="8"/>
      <c r="AY8" s="8"/>
      <c r="AZ8" s="12">
        <f>Table2[[#This Row],[No of Normal Days]]*Table2[[#This Row],[Normal Hours @ 8hrs per day]]*AV8*AW8</f>
        <v>0</v>
      </c>
      <c r="BA8" s="12">
        <f>Table2[[#This Row],[No of Normal Days]]*Table2[[#This Row],[Overtime hours @ 2hrs per day]]*Table2[[#This Row],[Rigger Overtime Rate @ 1.5]]*Table2[[#This Row],[Rigger]]</f>
        <v>0</v>
      </c>
      <c r="BB8" s="12">
        <f>Table2[[#This Row],[Rigger]]*Table2[[#This Row],[Rigger Overtime Rate @ 2]]*Table2[[#This Row],[Overtime hours @ 10 hours per day]]*Table2[[#This Row],[No of weekends]]</f>
        <v>0</v>
      </c>
      <c r="BC8" s="12">
        <f>((SUM($J$8:$L$8,$O$8)*Table2[[#This Row],[Planned Duration]])*Table2[[#This Row],[Rigger]])+Table2[[#This Row],[Medical ]]+Table2[[#This Row],[PPE]]</f>
        <v>0</v>
      </c>
      <c r="BD8" s="26"/>
      <c r="BE8" s="8"/>
      <c r="BF8" s="8"/>
      <c r="BG8" s="8"/>
      <c r="BH8" s="12">
        <f>Table2[[#This Row],[No of Normal Days]]*Table2[[#This Row],[Normal Hours @ 8hrs per day]]*BD8*BE8</f>
        <v>0</v>
      </c>
      <c r="BI8" s="12">
        <f>Table2[[#This Row],[No of Normal Days]]*Table2[[#This Row],[Overtime hours @ 2hrs per day]]*BD8*BF8</f>
        <v>0</v>
      </c>
      <c r="BJ8" s="12">
        <f>BD8*BG8*Table2[[#This Row],[Overtime hours @ 10 hours per day]]*Table2[[#This Row],[No of weekends]]</f>
        <v>0</v>
      </c>
      <c r="BK8" s="12">
        <f>((SUM($J$8:$L$8,$O$8)*Table2[[#This Row],[Planned Duration]])*BD8)+Table2[[#This Row],[Medical ]]+Table2[[#This Row],[PPE]]</f>
        <v>0</v>
      </c>
      <c r="BL8" s="26"/>
      <c r="BM8" s="8"/>
      <c r="BN8" s="8"/>
      <c r="BO8" s="8"/>
      <c r="BP8" s="12">
        <f>Table2[[#This Row],[No of Normal Days]]*Table2[[#This Row],[Normal Hours @ 8hrs per day]]*BL8*BM8</f>
        <v>0</v>
      </c>
      <c r="BQ8" s="12">
        <f>Table2[[#This Row],[No of Normal Days]]*Table2[[#This Row],[Overtime hours @ 2hrs per day]]*BL8*BN8</f>
        <v>0</v>
      </c>
      <c r="BR8" s="12">
        <f>BL8*BO8*Table2[[#This Row],[Overtime hours @ 10 hours per day]]*Table2[[#This Row],[No of weekends]]</f>
        <v>0</v>
      </c>
      <c r="BS8" s="12">
        <f>((SUM($J$8:$L$8,$O$8)*Table2[[#This Row],[Planned Duration]])*BL8)+Table2[[#This Row],[Medical ]]+Table2[[#This Row],[PPE]]</f>
        <v>0</v>
      </c>
      <c r="BT8" s="26"/>
      <c r="BU8" s="8"/>
      <c r="BV8" s="8"/>
      <c r="BW8" s="8"/>
      <c r="BX8" s="12">
        <f>Table2[[#This Row],[No of Normal Days]]*Table2[[#This Row],[Normal Hours @ 8hrs per day]]*BT8*BU8</f>
        <v>0</v>
      </c>
      <c r="BY8" s="12">
        <f>Table2[[#This Row],[No of Normal Days]]*Table2[[#This Row],[Overtime hours @ 2hrs per day]]*BT8*BV8</f>
        <v>0</v>
      </c>
      <c r="BZ8" s="12">
        <f>BT8*BW8*Table2[[#This Row],[Overtime hours @ 10 hours per day]]*Table2[[#This Row],[No of weekends]]</f>
        <v>0</v>
      </c>
      <c r="CA8" s="12">
        <f>((SUM($J$8:$L$8,$O$8)*Table2[[#This Row],[Planned Duration]])*BT8)+Table2[[#This Row],[Medical ]]+Table2[[#This Row],[PPE]]</f>
        <v>0</v>
      </c>
      <c r="CB8" s="26"/>
      <c r="CC8" s="8"/>
      <c r="CD8" s="8"/>
      <c r="CE8" s="8"/>
      <c r="CF8" s="12">
        <f>Table2[[#This Row],[No of Normal Days]]*Table2[[#This Row],[Normal Hours @ 8hrs per day]]*CB8*CC8</f>
        <v>0</v>
      </c>
      <c r="CG8" s="12">
        <f>Table2[[#This Row],[No of Normal Days]]*Table2[[#This Row],[Overtime hours @ 2hrs per day]]*CB8*CD8</f>
        <v>0</v>
      </c>
      <c r="CH8" s="12">
        <f>CB8*CE8*Table2[[#This Row],[Overtime hours @ 10 hours per day]]*Table2[[#This Row],[No of weekends]]</f>
        <v>0</v>
      </c>
      <c r="CI8" s="12">
        <f>((SUM($J$8:$L$8,$O$8)*Table2[[#This Row],[Planned Duration]])*CB8)+Table2[[#This Row],[Medical ]]+Table2[[#This Row],[PPE]]</f>
        <v>0</v>
      </c>
      <c r="CJ8" s="26"/>
      <c r="CK8" s="8"/>
      <c r="CL8" s="8"/>
      <c r="CM8" s="8"/>
      <c r="CN8" s="12">
        <f>Table2[[#This Row],[No of Normal Days]]*Table2[[#This Row],[Normal Hours @ 8hrs per day]]*CJ8*CK8</f>
        <v>0</v>
      </c>
      <c r="CO8" s="12">
        <f>Table2[[#This Row],[No of Normal Days]]*Table2[[#This Row],[Overtime hours @ 2hrs per day]]*CJ8*CL8</f>
        <v>0</v>
      </c>
      <c r="CP8" s="12">
        <f>CJ8*CM8*Table2[[#This Row],[Overtime hours @ 10 hours per day]]*Table2[[#This Row],[No of weekends]]</f>
        <v>0</v>
      </c>
      <c r="CQ8" s="12">
        <f>((SUM($J$8:$L$8,$O$8)*Table2[[#This Row],[Planned Duration]])*CJ8)+Table2[[#This Row],[Medical ]]+Table2[[#This Row],[PPE]]</f>
        <v>0</v>
      </c>
      <c r="CR8" s="26"/>
      <c r="CS8" s="8"/>
      <c r="CT8" s="8"/>
      <c r="CU8" s="8"/>
      <c r="CV8" s="12">
        <f>Table2[[#This Row],[No of Normal Days]]*Table2[[#This Row],[Normal Hours @ 8hrs per day]]*CR8*CS8</f>
        <v>0</v>
      </c>
      <c r="CW8" s="12">
        <f>Table2[[#This Row],[No of Normal Days]]*Table2[[#This Row],[Overtime hours @ 2hrs per day]]*CR8*CT8</f>
        <v>0</v>
      </c>
      <c r="CX8" s="12">
        <f>CR8*CU8*Table2[[#This Row],[Overtime hours @ 10 hours per day]]*Table2[[#This Row],[No of weekends]]</f>
        <v>0</v>
      </c>
      <c r="CY8" s="12">
        <f>((SUM($J$8:$L$8,$O$8)*Table2[[#This Row],[Planned Duration]])*CR8)+Table2[[#This Row],[Medical ]]+Table2[[#This Row],[PPE]]</f>
        <v>0</v>
      </c>
      <c r="CZ8" s="26"/>
      <c r="DA8" s="8"/>
      <c r="DB8" s="8"/>
      <c r="DC8" s="8"/>
      <c r="DD8" s="12">
        <f>Table2[[#This Row],[No of Normal Days]]*Table2[[#This Row],[Normal Hours @ 8hrs per day]]*CZ8*DA8</f>
        <v>0</v>
      </c>
      <c r="DE8" s="12">
        <f>Table2[[#This Row],[No of Normal Days]]*Table2[[#This Row],[Overtime hours @ 2hrs per day]]*CZ8*DB8</f>
        <v>0</v>
      </c>
      <c r="DF8" s="12">
        <f>CZ8*DC8*Table2[[#This Row],[Overtime hours @ 10 hours per day]]*Table2[[#This Row],[No of weekends]]</f>
        <v>0</v>
      </c>
      <c r="DG8" s="12">
        <f>((SUM($J$8:$L$8,$O$8)*Table2[[#This Row],[Planned Duration]])*CZ8)+Table2[[#This Row],[Medical ]]+Table2[[#This Row],[PPE]]</f>
        <v>0</v>
      </c>
      <c r="DH8" s="26"/>
      <c r="DI8" s="10"/>
      <c r="DJ8" s="10"/>
      <c r="DK8" s="10"/>
      <c r="DL8" s="12">
        <f>Table2[[#This Row],[No of Normal Days]]*Table2[[#This Row],[Normal Hours @ 8hrs per day]]*DH8*DI8</f>
        <v>0</v>
      </c>
      <c r="DM8" s="12">
        <f>Table2[[#This Row],[No of Normal Days]]*Table2[[#This Row],[Overtime hours @ 2hrs per day]]*DH8*DJ8</f>
        <v>0</v>
      </c>
      <c r="DN8" s="12">
        <f>DH8*DK8*Table2[[#This Row],[Overtime hours @ 10 hours per day]]*Table2[[#This Row],[No of weekends]]</f>
        <v>0</v>
      </c>
      <c r="DO8" s="12">
        <f>((SUM($J$8:$L$8,$O$8)*Table2[[#This Row],[Planned Duration]])*DH8)+Table2[[#This Row],[Medical ]]+Table2[[#This Row],[PPE]]</f>
        <v>0</v>
      </c>
      <c r="DP8" s="27"/>
      <c r="DQ8" s="8"/>
      <c r="DR8" s="8"/>
      <c r="DS8" s="8"/>
      <c r="DT8" s="12">
        <f>Table2[[#This Row],[No of Normal Days]]*Table2[[#This Row],[Normal Hours @ 8hrs per day]]*DP8*DQ8</f>
        <v>0</v>
      </c>
      <c r="DU8" s="12">
        <f>Table2[[#This Row],[No of Normal Days]]*Table2[[#This Row],[Overtime hours @ 2hrs per day]]*DP8*DR8</f>
        <v>0</v>
      </c>
      <c r="DV8" s="12">
        <f>DP8*DS8*Table2[[#This Row],[Overtime hours @ 10 hours per day]]*Table2[[#This Row],[No of weekends]]</f>
        <v>0</v>
      </c>
      <c r="DW8" s="12">
        <f>Table2[[#This Row],[Cleaner]]*(Table2[[#This Row],[Medical ]]+Table2[[#This Row],[PPE]]+Table2[[#This Row],[Insurance]])</f>
        <v>0</v>
      </c>
      <c r="DX8" s="12">
        <f>(SUM(T8:W8,AB8:AE8,AJ8:AM8,AR8:AU8,AZ8:BC8,BH8:BK8,BP8:BS8,BX8:CA8,CF8:CI8,CN8:CQ8,CV8:CY8,DD8:DG8,DL8:DO8,DT8:DW8))*0.8</f>
        <v>0</v>
      </c>
      <c r="DY8" s="12">
        <f>(Table2[[#This Row],[Total Outage Cost 26/27]]*6%)+Table2[[#This Row],[Total Outage Cost 26/27]]</f>
        <v>0</v>
      </c>
      <c r="DZ8" s="12">
        <f>(Table2[[#This Row],[Total Outage Cost 27/28]]*6%)+Table2[[#This Row],[Total Outage Cost 27/28]]</f>
        <v>0</v>
      </c>
      <c r="EA8" s="12">
        <f>(Table2[[#This Row],[Total Outage Cost 28/29]]*6%)+Table2[[#This Row],[Total Outage Cost 28/29]]</f>
        <v>0</v>
      </c>
      <c r="EB8" s="12">
        <f>(Table2[[#This Row],[Total Outage Cost 29/30]]*6%)+Table2[[#This Row],[Total Outage Cost 29/30]]</f>
        <v>0</v>
      </c>
      <c r="EC8" s="12" t="e">
        <f>Table2[[#This Row],[Total Outage Cost 26/27]]*EE2</f>
        <v>#REF!</v>
      </c>
    </row>
    <row r="9" spans="2:141">
      <c r="B9" s="2" t="s">
        <v>9</v>
      </c>
      <c r="C9" s="2" t="s">
        <v>7</v>
      </c>
      <c r="D9" s="3">
        <v>56</v>
      </c>
      <c r="E9" s="3">
        <v>8</v>
      </c>
      <c r="F9" s="3">
        <v>48</v>
      </c>
      <c r="G9" s="14">
        <v>8</v>
      </c>
      <c r="H9" s="14">
        <v>2</v>
      </c>
      <c r="I9" s="14">
        <v>10</v>
      </c>
      <c r="J9" s="6"/>
      <c r="K9" s="6"/>
      <c r="L9" s="6"/>
      <c r="M9" s="6"/>
      <c r="N9" s="6"/>
      <c r="O9" s="6"/>
      <c r="P9" s="26"/>
      <c r="Q9" s="8"/>
      <c r="R9" s="8"/>
      <c r="S9" s="8"/>
      <c r="T9" s="12">
        <f>Table2[[#This Row],[No of Normal Days]]*Table2[[#This Row],[Normal Hours @ 8hrs per day]]*Table2[[#This Row],[Quality Inspector]]*Table2[[#This Row],[Quality Inspector Rate]]</f>
        <v>0</v>
      </c>
      <c r="U9" s="12">
        <f>Table2[[#This Row],[No of Normal Days]]*Table2[[#This Row],[Overtime hours @ 2hrs per day]]*Table2[[#This Row],[Quality Inspector]]*Table2[[#This Row],[Overtime Rate @ 1.5]]</f>
        <v>0</v>
      </c>
      <c r="V9" s="12">
        <f>Table2[[#This Row],[Overtime Rate @ 2]]*Table2[[#This Row],[Quality Inspector]]*Table2[[#This Row],[Overtime hours @ 10 hours per day]]*Table2[[#This Row],[No of weekends]]</f>
        <v>0</v>
      </c>
      <c r="W9" s="12">
        <f>((SUM(J9:L9,O9)*Table2[[#This Row],[Planned Duration]])+Table2[[#This Row],[Medical ]]+Table2[[#This Row],[PPE]])*Table2[[#This Row],[Quality Inspector]]</f>
        <v>0</v>
      </c>
      <c r="X9" s="26"/>
      <c r="Y9" s="8"/>
      <c r="Z9" s="8"/>
      <c r="AA9" s="8"/>
      <c r="AB9" s="12">
        <f>Table2[[#This Row],[No of Normal Days]]*Table2[[#This Row],[Normal Hours @ 8hrs per day]]*Table2[[#This Row],[Safety Coach]]*Table2[[#This Row],[Safety Coach Rate]]</f>
        <v>0</v>
      </c>
      <c r="AC9" s="12">
        <f>Table2[[#This Row],[No of Normal Days]]*Table2[[#This Row],[Overtime hours @ 2hrs per day]]*Table2[[#This Row],[Safety Coach]]*Table2[[#This Row],[Safety Coach Overtime Rate @ 1.5]]</f>
        <v>0</v>
      </c>
      <c r="AD9" s="12">
        <f>Table2[[#This Row],[Safety Coach Overtime Rate @ 2]]*Table2[[#This Row],[Safety Coach]]*Table2[[#This Row],[Overtime hours @ 10 hours per day]]*Table2[[#This Row],[No of weekends]]</f>
        <v>0</v>
      </c>
      <c r="AE9" s="12">
        <f>((SUM(J9:L9,O9)*Table2[[#This Row],[Planned Duration]])*Table2[[#This Row],[Safety Coach]])+Table2[[#This Row],[Medical ]]+Table2[[#This Row],[PPE]]</f>
        <v>0</v>
      </c>
      <c r="AF9" s="26"/>
      <c r="AG9" s="8"/>
      <c r="AH9" s="8"/>
      <c r="AI9" s="8"/>
      <c r="AJ9" s="12">
        <f>Table2[[#This Row],[No of Normal Days]]*Table2[[#This Row],[Normal Hours @ 8hrs per day]]*AF9*AG9</f>
        <v>0</v>
      </c>
      <c r="AK9" s="12">
        <f>Table2[[#This Row],[No of Normal Days]]*Table2[[#This Row],[Overtime hours @ 2hrs per day]]*Table2[[#This Row],[Supervisor Overtime Rate @ 1.5]]*Table2[[#This Row],[Supervisor]]</f>
        <v>0</v>
      </c>
      <c r="AL9" s="12">
        <f>Table2[[#This Row],[Supervisor]]*Table2[[#This Row],[Supervisor Overtime Rate @ 2]]*Table2[[#This Row],[Overtime hours @ 10 hours per day]]*Table2[[#This Row],[No of weekends]]</f>
        <v>0</v>
      </c>
      <c r="AM9" s="12">
        <f>((SUM(J9:L9,O9)*Table2[[#This Row],[Planned Duration]])*(Table2[[#This Row],[Supervisor]]))+Table2[[#This Row],[Medical ]]+Table2[[#This Row],[PPE]]</f>
        <v>0</v>
      </c>
      <c r="AN9" s="26"/>
      <c r="AO9" s="8"/>
      <c r="AP9" s="8"/>
      <c r="AQ9" s="8"/>
      <c r="AR9" s="12">
        <f>Table2[[#This Row],[No of Normal Days]]*Table2[[#This Row],[Normal Hours @ 8hrs per day]]*AN9*AO9</f>
        <v>0</v>
      </c>
      <c r="AS9" s="12">
        <f>Table2[[#This Row],[No of Normal Days]]*Table2[[#This Row],[Overtime hours @ 2hrs per day]]*Table2[[#This Row],[Artisan Overtime Rate @ 1.5]]*Table2[[#This Row],[Artisan]]</f>
        <v>0</v>
      </c>
      <c r="AT9" s="12">
        <f>Table2[[#This Row],[Artisan]]*Table2[[#This Row],[Artisan Overtime Rate @ 2]]*Table2[[#This Row],[Overtime hours @ 10 hours per day]]*Table2[[#This Row],[No of weekends]]</f>
        <v>0</v>
      </c>
      <c r="AU9" s="12">
        <f>((SUM(J$8:L$8,O$8)*Table2[[#This Row],[Planned Duration]])*Table2[[#This Row],[Artisan]])+Table2[[#This Row],[Medical ]]+Table2[[#This Row],[PPE]]</f>
        <v>0</v>
      </c>
      <c r="AV9" s="26"/>
      <c r="AW9" s="8"/>
      <c r="AX9" s="8"/>
      <c r="AY9" s="8"/>
      <c r="AZ9" s="12">
        <f>Table2[[#This Row],[No of Normal Days]]*Table2[[#This Row],[Normal Hours @ 8hrs per day]]*AV9*AW9</f>
        <v>0</v>
      </c>
      <c r="BA9" s="12">
        <f>Table2[[#This Row],[No of Normal Days]]*Table2[[#This Row],[Overtime hours @ 2hrs per day]]*Table2[[#This Row],[Rigger Overtime Rate @ 1.5]]*Table2[[#This Row],[Rigger]]</f>
        <v>0</v>
      </c>
      <c r="BB9" s="12">
        <f>Table2[[#This Row],[Rigger]]*Table2[[#This Row],[Rigger Overtime Rate @ 2]]*Table2[[#This Row],[Overtime hours @ 10 hours per day]]*Table2[[#This Row],[No of weekends]]</f>
        <v>0</v>
      </c>
      <c r="BC9" s="12">
        <f>((SUM($J$8:$L$8,$O$8)*Table2[[#This Row],[Planned Duration]])*Table2[[#This Row],[Rigger]])+Table2[[#This Row],[Medical ]]+Table2[[#This Row],[PPE]]</f>
        <v>0</v>
      </c>
      <c r="BD9" s="26"/>
      <c r="BE9" s="8"/>
      <c r="BF9" s="8"/>
      <c r="BG9" s="8"/>
      <c r="BH9" s="12">
        <f>Table2[[#This Row],[No of Normal Days]]*Table2[[#This Row],[Normal Hours @ 8hrs per day]]*BD9*BE9</f>
        <v>0</v>
      </c>
      <c r="BI9" s="12">
        <f>Table2[[#This Row],[No of Normal Days]]*Table2[[#This Row],[Overtime hours @ 2hrs per day]]*BD9*BF9</f>
        <v>0</v>
      </c>
      <c r="BJ9" s="12">
        <f>BD9*BG9*Table2[[#This Row],[Overtime hours @ 10 hours per day]]*Table2[[#This Row],[No of weekends]]</f>
        <v>0</v>
      </c>
      <c r="BK9" s="12">
        <f>((SUM($J$8:$L$8,$O$8)*Table2[[#This Row],[Planned Duration]])*BD9)+Table2[[#This Row],[Medical ]]+Table2[[#This Row],[PPE]]</f>
        <v>0</v>
      </c>
      <c r="BL9" s="26"/>
      <c r="BM9" s="8"/>
      <c r="BN9" s="8"/>
      <c r="BO9" s="8"/>
      <c r="BP9" s="12">
        <f>Table2[[#This Row],[No of Normal Days]]*Table2[[#This Row],[Normal Hours @ 8hrs per day]]*BL9*BM9</f>
        <v>0</v>
      </c>
      <c r="BQ9" s="12">
        <f>Table2[[#This Row],[No of Normal Days]]*Table2[[#This Row],[Overtime hours @ 2hrs per day]]*BL9*BN9</f>
        <v>0</v>
      </c>
      <c r="BR9" s="12">
        <f>BL9*BO9*Table2[[#This Row],[Overtime hours @ 10 hours per day]]*Table2[[#This Row],[No of weekends]]</f>
        <v>0</v>
      </c>
      <c r="BS9" s="12">
        <f>((SUM($J$8:$L$8,$O$8)*Table2[[#This Row],[Planned Duration]])*BL9)+Table2[[#This Row],[Medical ]]+Table2[[#This Row],[PPE]]</f>
        <v>0</v>
      </c>
      <c r="BT9" s="26"/>
      <c r="BU9" s="8"/>
      <c r="BV9" s="8"/>
      <c r="BW9" s="8"/>
      <c r="BX9" s="12">
        <f>Table2[[#This Row],[No of Normal Days]]*Table2[[#This Row],[Normal Hours @ 8hrs per day]]*BT9*BU9</f>
        <v>0</v>
      </c>
      <c r="BY9" s="12">
        <f>Table2[[#This Row],[No of Normal Days]]*Table2[[#This Row],[Overtime hours @ 2hrs per day]]*BT9*BV9</f>
        <v>0</v>
      </c>
      <c r="BZ9" s="12">
        <f>BT9*BW9*Table2[[#This Row],[Overtime hours @ 10 hours per day]]*Table2[[#This Row],[No of weekends]]</f>
        <v>0</v>
      </c>
      <c r="CA9" s="12">
        <f>((SUM($J$8:$L$8,$O$8)*Table2[[#This Row],[Planned Duration]])*BT9)+Table2[[#This Row],[Medical ]]+Table2[[#This Row],[PPE]]</f>
        <v>0</v>
      </c>
      <c r="CB9" s="26"/>
      <c r="CC9" s="8"/>
      <c r="CD9" s="8"/>
      <c r="CE9" s="8"/>
      <c r="CF9" s="12">
        <f>Table2[[#This Row],[No of Normal Days]]*Table2[[#This Row],[Normal Hours @ 8hrs per day]]*CB9*CC9</f>
        <v>0</v>
      </c>
      <c r="CG9" s="12">
        <f>Table2[[#This Row],[No of Normal Days]]*Table2[[#This Row],[Overtime hours @ 2hrs per day]]*CB9*CD9</f>
        <v>0</v>
      </c>
      <c r="CH9" s="12">
        <f>CB9*CE9*Table2[[#This Row],[Overtime hours @ 10 hours per day]]*Table2[[#This Row],[No of weekends]]</f>
        <v>0</v>
      </c>
      <c r="CI9" s="12">
        <f>((SUM($J$8:$L$8,$O$8)*Table2[[#This Row],[Planned Duration]])*CB9)+Table2[[#This Row],[Medical ]]+Table2[[#This Row],[PPE]]</f>
        <v>0</v>
      </c>
      <c r="CJ9" s="26"/>
      <c r="CK9" s="8"/>
      <c r="CL9" s="8"/>
      <c r="CM9" s="8"/>
      <c r="CN9" s="12">
        <f>Table2[[#This Row],[No of Normal Days]]*Table2[[#This Row],[Normal Hours @ 8hrs per day]]*CJ9*CK9</f>
        <v>0</v>
      </c>
      <c r="CO9" s="12">
        <f>Table2[[#This Row],[No of Normal Days]]*Table2[[#This Row],[Overtime hours @ 2hrs per day]]*CJ9*CL9</f>
        <v>0</v>
      </c>
      <c r="CP9" s="12">
        <f>CJ9*CM9*Table2[[#This Row],[Overtime hours @ 10 hours per day]]*Table2[[#This Row],[No of weekends]]</f>
        <v>0</v>
      </c>
      <c r="CQ9" s="12">
        <f>((SUM($J$8:$L$8,$O$8)*Table2[[#This Row],[Planned Duration]])*CJ9)+Table2[[#This Row],[Medical ]]+Table2[[#This Row],[PPE]]</f>
        <v>0</v>
      </c>
      <c r="CR9" s="26"/>
      <c r="CS9" s="8"/>
      <c r="CT9" s="8"/>
      <c r="CU9" s="8"/>
      <c r="CV9" s="12">
        <f>Table2[[#This Row],[No of Normal Days]]*Table2[[#This Row],[Normal Hours @ 8hrs per day]]*CR9*CS9</f>
        <v>0</v>
      </c>
      <c r="CW9" s="12">
        <f>Table2[[#This Row],[No of Normal Days]]*Table2[[#This Row],[Overtime hours @ 2hrs per day]]*CR9*CT9</f>
        <v>0</v>
      </c>
      <c r="CX9" s="12">
        <f>CR9*CU9*Table2[[#This Row],[Overtime hours @ 10 hours per day]]*Table2[[#This Row],[No of weekends]]</f>
        <v>0</v>
      </c>
      <c r="CY9" s="12">
        <f>((SUM($J$8:$L$8,$O$8)*Table2[[#This Row],[Planned Duration]])*CR9)+Table2[[#This Row],[Medical ]]+Table2[[#This Row],[PPE]]</f>
        <v>0</v>
      </c>
      <c r="CZ9" s="26"/>
      <c r="DA9" s="8"/>
      <c r="DB9" s="8"/>
      <c r="DC9" s="8"/>
      <c r="DD9" s="12">
        <f>Table2[[#This Row],[No of Normal Days]]*Table2[[#This Row],[Normal Hours @ 8hrs per day]]*CZ9*DA9</f>
        <v>0</v>
      </c>
      <c r="DE9" s="12">
        <f>Table2[[#This Row],[No of Normal Days]]*Table2[[#This Row],[Overtime hours @ 2hrs per day]]*CZ9*DB9</f>
        <v>0</v>
      </c>
      <c r="DF9" s="12">
        <f>CZ9*DC9*Table2[[#This Row],[Overtime hours @ 10 hours per day]]*Table2[[#This Row],[No of weekends]]</f>
        <v>0</v>
      </c>
      <c r="DG9" s="12">
        <f>((SUM($J$8:$L$8,$O$8)*Table2[[#This Row],[Planned Duration]])*CZ9)+Table2[[#This Row],[Medical ]]+Table2[[#This Row],[PPE]]</f>
        <v>0</v>
      </c>
      <c r="DH9" s="26"/>
      <c r="DI9" s="10"/>
      <c r="DJ9" s="10"/>
      <c r="DK9" s="10"/>
      <c r="DL9" s="13">
        <f>Table2[[#This Row],[No of Normal Days]]*Table2[[#This Row],[Normal Hours @ 8hrs per day]]*DH9*DI9</f>
        <v>0</v>
      </c>
      <c r="DM9" s="13">
        <f>Table2[[#This Row],[No of Normal Days]]*Table2[[#This Row],[Overtime hours @ 2hrs per day]]*DH9*DJ9</f>
        <v>0</v>
      </c>
      <c r="DN9" s="13">
        <f>DH9*DK9*Table2[[#This Row],[Overtime hours @ 10 hours per day]]*Table2[[#This Row],[No of weekends]]</f>
        <v>0</v>
      </c>
      <c r="DO9" s="13">
        <f>((SUM($J$8:$L$8,$O$8)*Table2[[#This Row],[Planned Duration]])*DH9)+Table2[[#This Row],[Medical ]]+Table2[[#This Row],[PPE]]</f>
        <v>0</v>
      </c>
      <c r="DP9" s="27"/>
      <c r="DQ9" s="8"/>
      <c r="DR9" s="8"/>
      <c r="DS9" s="8"/>
      <c r="DT9" s="12">
        <f>Table2[[#This Row],[No of Normal Days]]*Table2[[#This Row],[Normal Hours @ 8hrs per day]]*DP9*DQ9</f>
        <v>0</v>
      </c>
      <c r="DU9" s="12">
        <f>Table2[[#This Row],[No of Normal Days]]*Table2[[#This Row],[Overtime hours @ 2hrs per day]]*DP9*DR9</f>
        <v>0</v>
      </c>
      <c r="DV9" s="12">
        <f>DP9*DS9*Table2[[#This Row],[Overtime hours @ 10 hours per day]]*Table2[[#This Row],[No of weekends]]</f>
        <v>0</v>
      </c>
      <c r="DW9" s="12">
        <f>Table2[[#This Row],[Cleaner]]*(Table2[[#This Row],[Medical ]]+Table2[[#This Row],[PPE]]+Table2[[#This Row],[Insurance]])</f>
        <v>0</v>
      </c>
      <c r="DX9" s="12">
        <f>(SUM(T9:W9,AB9:AE9,AJ9:AM9,AR9:AU9,AZ9:BC9,BH9:BK9,BP9:BS9,BX9:CA9,CF9:CI9,CN9:CQ9,CV9:CY9,DD9:DG9,DL9:DO9,DT9:DW9))*0.8</f>
        <v>0</v>
      </c>
      <c r="DY9" s="12">
        <f>(Table2[[#This Row],[Total Outage Cost 26/27]]*6%)+Table2[[#This Row],[Total Outage Cost 26/27]]</f>
        <v>0</v>
      </c>
      <c r="DZ9" s="12">
        <f>(Table2[[#This Row],[Total Outage Cost 27/28]]*6%)+Table2[[#This Row],[Total Outage Cost 27/28]]</f>
        <v>0</v>
      </c>
      <c r="EA9" s="12">
        <f>(Table2[[#This Row],[Total Outage Cost 28/29]]*6%)+Table2[[#This Row],[Total Outage Cost 28/29]]</f>
        <v>0</v>
      </c>
      <c r="EB9" s="12">
        <f>(Table2[[#This Row],[Total Outage Cost 29/30]]*6%)+Table2[[#This Row],[Total Outage Cost 29/30]]</f>
        <v>0</v>
      </c>
      <c r="EC9" s="12" t="e">
        <f>Table2[[#This Row],[Total Outage Cost 26/27]]*EE3</f>
        <v>#REF!</v>
      </c>
    </row>
    <row r="10" spans="2:141">
      <c r="B10" s="2" t="s">
        <v>6</v>
      </c>
      <c r="C10" s="2" t="s">
        <v>5</v>
      </c>
      <c r="D10" s="3">
        <v>40</v>
      </c>
      <c r="E10" s="3">
        <v>6</v>
      </c>
      <c r="F10" s="3">
        <v>34</v>
      </c>
      <c r="G10" s="14">
        <v>8</v>
      </c>
      <c r="H10" s="14">
        <v>2</v>
      </c>
      <c r="I10" s="14">
        <v>10</v>
      </c>
      <c r="J10" s="6"/>
      <c r="K10" s="6"/>
      <c r="L10" s="6"/>
      <c r="M10" s="6"/>
      <c r="N10" s="6"/>
      <c r="O10" s="6"/>
      <c r="P10" s="26"/>
      <c r="Q10" s="8"/>
      <c r="R10" s="8"/>
      <c r="S10" s="8"/>
      <c r="T10" s="12">
        <f>Table2[[#This Row],[No of Normal Days]]*Table2[[#This Row],[Normal Hours @ 8hrs per day]]*Table2[[#This Row],[Quality Inspector]]*Table2[[#This Row],[Quality Inspector Rate]]</f>
        <v>0</v>
      </c>
      <c r="U10" s="12">
        <f>Table2[[#This Row],[No of Normal Days]]*Table2[[#This Row],[Overtime hours @ 2hrs per day]]*Table2[[#This Row],[Quality Inspector]]*Table2[[#This Row],[Overtime Rate @ 1.5]]</f>
        <v>0</v>
      </c>
      <c r="V10" s="12">
        <f>Table2[[#This Row],[Overtime Rate @ 2]]*Table2[[#This Row],[Quality Inspector]]*Table2[[#This Row],[Overtime hours @ 10 hours per day]]*Table2[[#This Row],[No of weekends]]</f>
        <v>0</v>
      </c>
      <c r="W10" s="12">
        <f>((SUM(J10:L10,O10)*Table2[[#This Row],[Planned Duration]])+Table2[[#This Row],[Medical ]]+Table2[[#This Row],[PPE]])*Table2[[#This Row],[Quality Inspector]]</f>
        <v>0</v>
      </c>
      <c r="X10" s="26"/>
      <c r="Y10" s="8"/>
      <c r="Z10" s="8"/>
      <c r="AA10" s="8"/>
      <c r="AB10" s="12">
        <f>Table2[[#This Row],[No of Normal Days]]*Table2[[#This Row],[Normal Hours @ 8hrs per day]]*Table2[[#This Row],[Safety Coach]]*Table2[[#This Row],[Safety Coach Rate]]</f>
        <v>0</v>
      </c>
      <c r="AC10" s="12">
        <f>Table2[[#This Row],[No of Normal Days]]*Table2[[#This Row],[Overtime hours @ 2hrs per day]]*Table2[[#This Row],[Safety Coach]]*Table2[[#This Row],[Safety Coach Overtime Rate @ 1.5]]</f>
        <v>0</v>
      </c>
      <c r="AD10" s="12">
        <f>Table2[[#This Row],[Safety Coach Overtime Rate @ 2]]*Table2[[#This Row],[Safety Coach]]*Table2[[#This Row],[Overtime hours @ 10 hours per day]]*Table2[[#This Row],[No of weekends]]</f>
        <v>0</v>
      </c>
      <c r="AE10" s="12">
        <f>((SUM(J10:L10,O10)*Table2[[#This Row],[Planned Duration]])*Table2[[#This Row],[Safety Coach]])+Table2[[#This Row],[Medical ]]+Table2[[#This Row],[PPE]]</f>
        <v>0</v>
      </c>
      <c r="AF10" s="26"/>
      <c r="AG10" s="8"/>
      <c r="AH10" s="8"/>
      <c r="AI10" s="8"/>
      <c r="AJ10" s="12">
        <f>Table2[[#This Row],[No of Normal Days]]*Table2[[#This Row],[Normal Hours @ 8hrs per day]]*AF10*AG10</f>
        <v>0</v>
      </c>
      <c r="AK10" s="12">
        <f>Table2[[#This Row],[No of Normal Days]]*Table2[[#This Row],[Overtime hours @ 2hrs per day]]*Table2[[#This Row],[Supervisor Overtime Rate @ 1.5]]*Table2[[#This Row],[Supervisor]]</f>
        <v>0</v>
      </c>
      <c r="AL10" s="12">
        <f>Table2[[#This Row],[Supervisor]]*Table2[[#This Row],[Supervisor Overtime Rate @ 2]]*Table2[[#This Row],[Overtime hours @ 10 hours per day]]*Table2[[#This Row],[No of weekends]]</f>
        <v>0</v>
      </c>
      <c r="AM10" s="12">
        <f>((SUM(J10:L10,O10)*Table2[[#This Row],[Planned Duration]])*(Table2[[#This Row],[Supervisor]]))+Table2[[#This Row],[Medical ]]+Table2[[#This Row],[PPE]]</f>
        <v>0</v>
      </c>
      <c r="AN10" s="26"/>
      <c r="AO10" s="8"/>
      <c r="AP10" s="8"/>
      <c r="AQ10" s="8"/>
      <c r="AR10" s="12">
        <f>Table2[[#This Row],[No of Normal Days]]*Table2[[#This Row],[Normal Hours @ 8hrs per day]]*AN10*AO10</f>
        <v>0</v>
      </c>
      <c r="AS10" s="12">
        <f>Table2[[#This Row],[No of Normal Days]]*Table2[[#This Row],[Overtime hours @ 2hrs per day]]*Table2[[#This Row],[Artisan Overtime Rate @ 1.5]]*Table2[[#This Row],[Artisan]]</f>
        <v>0</v>
      </c>
      <c r="AT10" s="12">
        <f>Table2[[#This Row],[Artisan]]*Table2[[#This Row],[Artisan Overtime Rate @ 2]]*Table2[[#This Row],[Overtime hours @ 10 hours per day]]*Table2[[#This Row],[No of weekends]]</f>
        <v>0</v>
      </c>
      <c r="AU10" s="12">
        <f>((SUM(J$8:L$8,O$8)*Table2[[#This Row],[Planned Duration]])*Table2[[#This Row],[Artisan]])+Table2[[#This Row],[Medical ]]+Table2[[#This Row],[PPE]]</f>
        <v>0</v>
      </c>
      <c r="AV10" s="26"/>
      <c r="AW10" s="8"/>
      <c r="AX10" s="8"/>
      <c r="AY10" s="8"/>
      <c r="AZ10" s="12">
        <f>Table2[[#This Row],[No of Normal Days]]*Table2[[#This Row],[Normal Hours @ 8hrs per day]]*AV10*AW10</f>
        <v>0</v>
      </c>
      <c r="BA10" s="12">
        <f>Table2[[#This Row],[No of Normal Days]]*Table2[[#This Row],[Overtime hours @ 2hrs per day]]*Table2[[#This Row],[Rigger Overtime Rate @ 1.5]]*Table2[[#This Row],[Rigger]]</f>
        <v>0</v>
      </c>
      <c r="BB10" s="12">
        <f>Table2[[#This Row],[Rigger]]*Table2[[#This Row],[Rigger Overtime Rate @ 2]]*Table2[[#This Row],[Overtime hours @ 10 hours per day]]*Table2[[#This Row],[No of weekends]]</f>
        <v>0</v>
      </c>
      <c r="BC10" s="12">
        <f>((SUM($J$8:$L$8,$O$8)*Table2[[#This Row],[Planned Duration]])*Table2[[#This Row],[Rigger]])+Table2[[#This Row],[Medical ]]+Table2[[#This Row],[PPE]]</f>
        <v>0</v>
      </c>
      <c r="BD10" s="26"/>
      <c r="BE10" s="8"/>
      <c r="BF10" s="8"/>
      <c r="BG10" s="8"/>
      <c r="BH10" s="12">
        <f>Table2[[#This Row],[No of Normal Days]]*Table2[[#This Row],[Normal Hours @ 8hrs per day]]*BD10*BE10</f>
        <v>0</v>
      </c>
      <c r="BI10" s="12">
        <f>Table2[[#This Row],[No of Normal Days]]*Table2[[#This Row],[Overtime hours @ 2hrs per day]]*BD10*BF10</f>
        <v>0</v>
      </c>
      <c r="BJ10" s="12">
        <f>BD10*BG10*Table2[[#This Row],[Overtime hours @ 10 hours per day]]*Table2[[#This Row],[No of weekends]]</f>
        <v>0</v>
      </c>
      <c r="BK10" s="12">
        <f>((SUM($J$8:$L$8,$O$8)*Table2[[#This Row],[Planned Duration]])*BD10)+Table2[[#This Row],[Medical ]]+Table2[[#This Row],[PPE]]</f>
        <v>0</v>
      </c>
      <c r="BL10" s="26"/>
      <c r="BM10" s="8"/>
      <c r="BN10" s="8"/>
      <c r="BO10" s="8"/>
      <c r="BP10" s="12">
        <f>Table2[[#This Row],[No of Normal Days]]*Table2[[#This Row],[Normal Hours @ 8hrs per day]]*BL10*BM10</f>
        <v>0</v>
      </c>
      <c r="BQ10" s="12">
        <f>Table2[[#This Row],[No of Normal Days]]*Table2[[#This Row],[Overtime hours @ 2hrs per day]]*BL10*BN10</f>
        <v>0</v>
      </c>
      <c r="BR10" s="12">
        <f>BL10*BO10*Table2[[#This Row],[Overtime hours @ 10 hours per day]]*Table2[[#This Row],[No of weekends]]</f>
        <v>0</v>
      </c>
      <c r="BS10" s="12">
        <f>((SUM($J$8:$L$8,$O$8)*Table2[[#This Row],[Planned Duration]])*BL10)+Table2[[#This Row],[Medical ]]+Table2[[#This Row],[PPE]]</f>
        <v>0</v>
      </c>
      <c r="BT10" s="26"/>
      <c r="BU10" s="8"/>
      <c r="BV10" s="8"/>
      <c r="BW10" s="8"/>
      <c r="BX10" s="12">
        <f>Table2[[#This Row],[No of Normal Days]]*Table2[[#This Row],[Normal Hours @ 8hrs per day]]*BT10*BU10</f>
        <v>0</v>
      </c>
      <c r="BY10" s="12">
        <f>Table2[[#This Row],[No of Normal Days]]*Table2[[#This Row],[Overtime hours @ 2hrs per day]]*BT10*BV10</f>
        <v>0</v>
      </c>
      <c r="BZ10" s="12">
        <f>BT10*BW10*Table2[[#This Row],[Overtime hours @ 10 hours per day]]*Table2[[#This Row],[No of weekends]]</f>
        <v>0</v>
      </c>
      <c r="CA10" s="12">
        <f>((SUM($J$8:$L$8,$O$8)*Table2[[#This Row],[Planned Duration]])*BT10)+Table2[[#This Row],[Medical ]]+Table2[[#This Row],[PPE]]</f>
        <v>0</v>
      </c>
      <c r="CB10" s="26"/>
      <c r="CC10" s="8"/>
      <c r="CD10" s="8"/>
      <c r="CE10" s="8"/>
      <c r="CF10" s="12">
        <f>Table2[[#This Row],[No of Normal Days]]*Table2[[#This Row],[Normal Hours @ 8hrs per day]]*CB10*CC10</f>
        <v>0</v>
      </c>
      <c r="CG10" s="12">
        <f>Table2[[#This Row],[No of Normal Days]]*Table2[[#This Row],[Overtime hours @ 2hrs per day]]*CB10*CD10</f>
        <v>0</v>
      </c>
      <c r="CH10" s="12">
        <f>CB10*CE10*Table2[[#This Row],[Overtime hours @ 10 hours per day]]*Table2[[#This Row],[No of weekends]]</f>
        <v>0</v>
      </c>
      <c r="CI10" s="12">
        <f>((SUM($J$8:$L$8,$O$8)*Table2[[#This Row],[Planned Duration]])*CB10)+Table2[[#This Row],[Medical ]]+Table2[[#This Row],[PPE]]</f>
        <v>0</v>
      </c>
      <c r="CJ10" s="26"/>
      <c r="CK10" s="8"/>
      <c r="CL10" s="8"/>
      <c r="CM10" s="8"/>
      <c r="CN10" s="12">
        <f>Table2[[#This Row],[No of Normal Days]]*Table2[[#This Row],[Normal Hours @ 8hrs per day]]*CJ10*CK10</f>
        <v>0</v>
      </c>
      <c r="CO10" s="12">
        <f>Table2[[#This Row],[No of Normal Days]]*Table2[[#This Row],[Overtime hours @ 2hrs per day]]*CJ10*CL10</f>
        <v>0</v>
      </c>
      <c r="CP10" s="12">
        <f>CJ10*CM10*Table2[[#This Row],[Overtime hours @ 10 hours per day]]*Table2[[#This Row],[No of weekends]]</f>
        <v>0</v>
      </c>
      <c r="CQ10" s="12">
        <f>((SUM($J$8:$L$8,$O$8)*Table2[[#This Row],[Planned Duration]])*CJ10)+Table2[[#This Row],[Medical ]]+Table2[[#This Row],[PPE]]</f>
        <v>0</v>
      </c>
      <c r="CR10" s="26"/>
      <c r="CS10" s="8"/>
      <c r="CT10" s="8"/>
      <c r="CU10" s="8"/>
      <c r="CV10" s="12">
        <f>Table2[[#This Row],[No of Normal Days]]*Table2[[#This Row],[Normal Hours @ 8hrs per day]]*CR10*CS10</f>
        <v>0</v>
      </c>
      <c r="CW10" s="12">
        <f>Table2[[#This Row],[No of Normal Days]]*Table2[[#This Row],[Overtime hours @ 2hrs per day]]*CR10*CT10</f>
        <v>0</v>
      </c>
      <c r="CX10" s="12">
        <f>CR10*CU10*Table2[[#This Row],[Overtime hours @ 10 hours per day]]*Table2[[#This Row],[No of weekends]]</f>
        <v>0</v>
      </c>
      <c r="CY10" s="12">
        <f>((SUM($J$8:$L$8,$O$8)*Table2[[#This Row],[Planned Duration]])*CR10)+Table2[[#This Row],[Medical ]]+Table2[[#This Row],[PPE]]</f>
        <v>0</v>
      </c>
      <c r="CZ10" s="26"/>
      <c r="DA10" s="8"/>
      <c r="DB10" s="8"/>
      <c r="DC10" s="8"/>
      <c r="DD10" s="12">
        <f>Table2[[#This Row],[No of Normal Days]]*Table2[[#This Row],[Normal Hours @ 8hrs per day]]*CZ10*DA10</f>
        <v>0</v>
      </c>
      <c r="DE10" s="12">
        <f>Table2[[#This Row],[No of Normal Days]]*Table2[[#This Row],[Overtime hours @ 2hrs per day]]*CZ10*DB10</f>
        <v>0</v>
      </c>
      <c r="DF10" s="12">
        <f>CZ10*DC10*Table2[[#This Row],[Overtime hours @ 10 hours per day]]*Table2[[#This Row],[No of weekends]]</f>
        <v>0</v>
      </c>
      <c r="DG10" s="12">
        <f>((SUM($J$8:$L$8,$O$8)*Table2[[#This Row],[Planned Duration]])*CZ10)+Table2[[#This Row],[Medical ]]+Table2[[#This Row],[PPE]]</f>
        <v>0</v>
      </c>
      <c r="DH10" s="26"/>
      <c r="DI10" s="10"/>
      <c r="DJ10" s="10"/>
      <c r="DK10" s="10"/>
      <c r="DL10" s="13">
        <f>Table2[[#This Row],[No of Normal Days]]*Table2[[#This Row],[Normal Hours @ 8hrs per day]]*DH10*DI10</f>
        <v>0</v>
      </c>
      <c r="DM10" s="13">
        <f>Table2[[#This Row],[No of Normal Days]]*Table2[[#This Row],[Overtime hours @ 2hrs per day]]*DH10*DJ10</f>
        <v>0</v>
      </c>
      <c r="DN10" s="13">
        <f>DH10*DK10*Table2[[#This Row],[Overtime hours @ 10 hours per day]]*Table2[[#This Row],[No of weekends]]</f>
        <v>0</v>
      </c>
      <c r="DO10" s="13">
        <f>((SUM($J$8:$L$8,$O$8)*Table2[[#This Row],[Planned Duration]])*DH10)+Table2[[#This Row],[Medical ]]+Table2[[#This Row],[PPE]]</f>
        <v>0</v>
      </c>
      <c r="DP10" s="26"/>
      <c r="DQ10" s="8"/>
      <c r="DR10" s="8"/>
      <c r="DS10" s="8"/>
      <c r="DT10" s="12">
        <f>Table2[[#This Row],[No of Normal Days]]*Table2[[#This Row],[Normal Hours @ 8hrs per day]]*DP10*DQ10</f>
        <v>0</v>
      </c>
      <c r="DU10" s="12">
        <f>Table2[[#This Row],[No of Normal Days]]*Table2[[#This Row],[Overtime hours @ 2hrs per day]]*DP10*DR10</f>
        <v>0</v>
      </c>
      <c r="DV10" s="12">
        <f>DP10*DS10*Table2[[#This Row],[Overtime hours @ 10 hours per day]]*Table2[[#This Row],[No of weekends]]</f>
        <v>0</v>
      </c>
      <c r="DW10" s="12">
        <f>Table2[[#This Row],[Cleaner]]*(Table2[[#This Row],[Medical ]]+Table2[[#This Row],[PPE]]+Table2[[#This Row],[Insurance]])</f>
        <v>0</v>
      </c>
      <c r="DX10" s="12">
        <f>(SUM(T10:W10,AB10:AE10,AJ10:AM10,AR10:AU10,AZ10:BC10,BH10:BK10,BP10:BS10,BX10:CA10,CF10:CI10,CN10:CQ10,CV10:CY10,DD10:DG10,DL10:DO10,DT10:DW10))*0.8</f>
        <v>0</v>
      </c>
      <c r="DY10" s="12">
        <f>(Table2[[#This Row],[Total Outage Cost 26/27]]*6%)+Table2[[#This Row],[Total Outage Cost 26/27]]</f>
        <v>0</v>
      </c>
      <c r="DZ10" s="12">
        <f>(Table2[[#This Row],[Total Outage Cost 27/28]]*6%)+Table2[[#This Row],[Total Outage Cost 27/28]]</f>
        <v>0</v>
      </c>
      <c r="EA10" s="12">
        <f>(Table2[[#This Row],[Total Outage Cost 28/29]]*6%)+Table2[[#This Row],[Total Outage Cost 28/29]]</f>
        <v>0</v>
      </c>
      <c r="EB10" s="12">
        <f>(Table2[[#This Row],[Total Outage Cost 29/30]]*6%)+Table2[[#This Row],[Total Outage Cost 29/30]]</f>
        <v>0</v>
      </c>
      <c r="EC10" s="12" t="e">
        <f>Table2[[#This Row],[Total Outage Cost 26/27]]*EE4</f>
        <v>#REF!</v>
      </c>
    </row>
    <row r="11" spans="2:141">
      <c r="B11" s="2" t="s">
        <v>4</v>
      </c>
      <c r="C11" s="2" t="s">
        <v>7</v>
      </c>
      <c r="D11" s="3">
        <v>28</v>
      </c>
      <c r="E11" s="3">
        <v>4</v>
      </c>
      <c r="F11" s="3">
        <v>21</v>
      </c>
      <c r="G11" s="14">
        <v>8</v>
      </c>
      <c r="H11" s="14">
        <v>2</v>
      </c>
      <c r="I11" s="14">
        <v>10</v>
      </c>
      <c r="J11" s="6"/>
      <c r="K11" s="6"/>
      <c r="L11" s="6"/>
      <c r="M11" s="6"/>
      <c r="N11" s="6"/>
      <c r="O11" s="6"/>
      <c r="P11" s="26"/>
      <c r="Q11" s="8"/>
      <c r="R11" s="8"/>
      <c r="S11" s="8"/>
      <c r="T11" s="12">
        <f>Table2[[#This Row],[No of Normal Days]]*Table2[[#This Row],[Normal Hours @ 8hrs per day]]*Table2[[#This Row],[Quality Inspector]]*Table2[[#This Row],[Quality Inspector Rate]]</f>
        <v>0</v>
      </c>
      <c r="U11" s="12">
        <f>Table2[[#This Row],[No of Normal Days]]*Table2[[#This Row],[Overtime hours @ 2hrs per day]]*Table2[[#This Row],[Quality Inspector]]*Table2[[#This Row],[Overtime Rate @ 1.5]]</f>
        <v>0</v>
      </c>
      <c r="V11" s="12">
        <f>Table2[[#This Row],[Overtime Rate @ 2]]*Table2[[#This Row],[Quality Inspector]]*Table2[[#This Row],[Overtime hours @ 10 hours per day]]*Table2[[#This Row],[No of weekends]]</f>
        <v>0</v>
      </c>
      <c r="W11" s="12">
        <f>((SUM(J11:L11,O11)*Table2[[#This Row],[Planned Duration]])+Table2[[#This Row],[Medical ]]+Table2[[#This Row],[PPE]])*Table2[[#This Row],[Quality Inspector]]</f>
        <v>0</v>
      </c>
      <c r="X11" s="26"/>
      <c r="Y11" s="8"/>
      <c r="Z11" s="8"/>
      <c r="AA11" s="8"/>
      <c r="AB11" s="12">
        <f>Table2[[#This Row],[No of Normal Days]]*Table2[[#This Row],[Normal Hours @ 8hrs per day]]*Table2[[#This Row],[Safety Coach]]*Table2[[#This Row],[Safety Coach Rate]]</f>
        <v>0</v>
      </c>
      <c r="AC11" s="12">
        <f>Table2[[#This Row],[No of Normal Days]]*Table2[[#This Row],[Overtime hours @ 2hrs per day]]*Table2[[#This Row],[Safety Coach]]*Table2[[#This Row],[Safety Coach Overtime Rate @ 1.5]]</f>
        <v>0</v>
      </c>
      <c r="AD11" s="12">
        <f>Table2[[#This Row],[Safety Coach Overtime Rate @ 2]]*Table2[[#This Row],[Safety Coach]]*Table2[[#This Row],[Overtime hours @ 10 hours per day]]*Table2[[#This Row],[No of weekends]]</f>
        <v>0</v>
      </c>
      <c r="AE11" s="12">
        <f>((SUM(J11:L11,O11)*Table2[[#This Row],[Planned Duration]])*Table2[[#This Row],[Safety Coach]])+Table2[[#This Row],[Medical ]]+Table2[[#This Row],[PPE]]</f>
        <v>0</v>
      </c>
      <c r="AF11" s="26"/>
      <c r="AG11" s="8"/>
      <c r="AH11" s="8"/>
      <c r="AI11" s="8"/>
      <c r="AJ11" s="12">
        <f>Table2[[#This Row],[No of Normal Days]]*Table2[[#This Row],[Normal Hours @ 8hrs per day]]*AF11*AG11</f>
        <v>0</v>
      </c>
      <c r="AK11" s="12">
        <f>Table2[[#This Row],[No of Normal Days]]*Table2[[#This Row],[Overtime hours @ 2hrs per day]]*Table2[[#This Row],[Supervisor Overtime Rate @ 1.5]]*Table2[[#This Row],[Supervisor]]</f>
        <v>0</v>
      </c>
      <c r="AL11" s="12">
        <f>Table2[[#This Row],[Supervisor]]*Table2[[#This Row],[Supervisor Overtime Rate @ 2]]*Table2[[#This Row],[Overtime hours @ 10 hours per day]]*Table2[[#This Row],[No of weekends]]</f>
        <v>0</v>
      </c>
      <c r="AM11" s="12">
        <f>((SUM(J11:L11,O11)*Table2[[#This Row],[Planned Duration]])*(Table2[[#This Row],[Supervisor]]))+Table2[[#This Row],[Medical ]]+Table2[[#This Row],[PPE]]</f>
        <v>0</v>
      </c>
      <c r="AN11" s="26"/>
      <c r="AO11" s="8"/>
      <c r="AP11" s="8"/>
      <c r="AQ11" s="8"/>
      <c r="AR11" s="12">
        <f>Table2[[#This Row],[No of Normal Days]]*Table2[[#This Row],[Normal Hours @ 8hrs per day]]*AN11*AO11</f>
        <v>0</v>
      </c>
      <c r="AS11" s="12">
        <f>Table2[[#This Row],[No of Normal Days]]*Table2[[#This Row],[Overtime hours @ 2hrs per day]]*Table2[[#This Row],[Artisan Overtime Rate @ 1.5]]*Table2[[#This Row],[Artisan]]</f>
        <v>0</v>
      </c>
      <c r="AT11" s="12">
        <f>Table2[[#This Row],[Artisan]]*Table2[[#This Row],[Artisan Overtime Rate @ 2]]*Table2[[#This Row],[Overtime hours @ 10 hours per day]]*Table2[[#This Row],[No of weekends]]</f>
        <v>0</v>
      </c>
      <c r="AU11" s="12">
        <f>((SUM(J$8:L$8,O$8)*Table2[[#This Row],[Planned Duration]])*Table2[[#This Row],[Artisan]])+Table2[[#This Row],[Medical ]]+Table2[[#This Row],[PPE]]</f>
        <v>0</v>
      </c>
      <c r="AV11" s="26"/>
      <c r="AW11" s="8"/>
      <c r="AX11" s="8"/>
      <c r="AY11" s="8"/>
      <c r="AZ11" s="12">
        <f>Table2[[#This Row],[No of Normal Days]]*Table2[[#This Row],[Normal Hours @ 8hrs per day]]*AV11*AW11</f>
        <v>0</v>
      </c>
      <c r="BA11" s="12">
        <f>Table2[[#This Row],[No of Normal Days]]*Table2[[#This Row],[Overtime hours @ 2hrs per day]]*Table2[[#This Row],[Rigger Overtime Rate @ 1.5]]*Table2[[#This Row],[Rigger]]</f>
        <v>0</v>
      </c>
      <c r="BB11" s="12">
        <f>Table2[[#This Row],[Rigger]]*Table2[[#This Row],[Rigger Overtime Rate @ 2]]*Table2[[#This Row],[Overtime hours @ 10 hours per day]]*Table2[[#This Row],[No of weekends]]</f>
        <v>0</v>
      </c>
      <c r="BC11" s="12">
        <f>((SUM($J$8:$L$8,$O$8)*Table2[[#This Row],[Planned Duration]])*Table2[[#This Row],[Rigger]])+Table2[[#This Row],[Medical ]]+Table2[[#This Row],[PPE]]</f>
        <v>0</v>
      </c>
      <c r="BD11" s="26"/>
      <c r="BE11" s="8"/>
      <c r="BF11" s="8"/>
      <c r="BG11" s="8"/>
      <c r="BH11" s="12">
        <f>Table2[[#This Row],[No of Normal Days]]*Table2[[#This Row],[Normal Hours @ 8hrs per day]]*BD11*BE11</f>
        <v>0</v>
      </c>
      <c r="BI11" s="12">
        <f>Table2[[#This Row],[No of Normal Days]]*Table2[[#This Row],[Overtime hours @ 2hrs per day]]*BD11*BF11</f>
        <v>0</v>
      </c>
      <c r="BJ11" s="12">
        <f>BD11*BG11*Table2[[#This Row],[Overtime hours @ 10 hours per day]]*Table2[[#This Row],[No of weekends]]</f>
        <v>0</v>
      </c>
      <c r="BK11" s="12">
        <f>((SUM($J$8:$L$8,$O$8)*Table2[[#This Row],[Planned Duration]])*BD11)+Table2[[#This Row],[Medical ]]+Table2[[#This Row],[PPE]]</f>
        <v>0</v>
      </c>
      <c r="BL11" s="26"/>
      <c r="BM11" s="8"/>
      <c r="BN11" s="8"/>
      <c r="BO11" s="8"/>
      <c r="BP11" s="12">
        <f>Table2[[#This Row],[No of Normal Days]]*Table2[[#This Row],[Normal Hours @ 8hrs per day]]*BL11*BM11</f>
        <v>0</v>
      </c>
      <c r="BQ11" s="12">
        <f>Table2[[#This Row],[No of Normal Days]]*Table2[[#This Row],[Overtime hours @ 2hrs per day]]*BL11*BN11</f>
        <v>0</v>
      </c>
      <c r="BR11" s="12">
        <f>BL11*BO11*Table2[[#This Row],[Overtime hours @ 10 hours per day]]*Table2[[#This Row],[No of weekends]]</f>
        <v>0</v>
      </c>
      <c r="BS11" s="12">
        <f>((SUM($J$8:$L$8,$O$8)*Table2[[#This Row],[Planned Duration]])*BL11)+Table2[[#This Row],[Medical ]]+Table2[[#This Row],[PPE]]</f>
        <v>0</v>
      </c>
      <c r="BT11" s="26"/>
      <c r="BU11" s="8"/>
      <c r="BV11" s="8"/>
      <c r="BW11" s="8"/>
      <c r="BX11" s="12">
        <f>Table2[[#This Row],[No of Normal Days]]*Table2[[#This Row],[Normal Hours @ 8hrs per day]]*BT11*BU11</f>
        <v>0</v>
      </c>
      <c r="BY11" s="12">
        <f>Table2[[#This Row],[No of Normal Days]]*Table2[[#This Row],[Overtime hours @ 2hrs per day]]*BT11*BV11</f>
        <v>0</v>
      </c>
      <c r="BZ11" s="12">
        <f>BT11*BW11*Table2[[#This Row],[Overtime hours @ 10 hours per day]]*Table2[[#This Row],[No of weekends]]</f>
        <v>0</v>
      </c>
      <c r="CA11" s="12">
        <f>((SUM($J$8:$L$8,$O$8)*Table2[[#This Row],[Planned Duration]])*BT11)+Table2[[#This Row],[Medical ]]+Table2[[#This Row],[PPE]]</f>
        <v>0</v>
      </c>
      <c r="CB11" s="26"/>
      <c r="CC11" s="8"/>
      <c r="CD11" s="8"/>
      <c r="CE11" s="8"/>
      <c r="CF11" s="12">
        <f>Table2[[#This Row],[No of Normal Days]]*Table2[[#This Row],[Normal Hours @ 8hrs per day]]*CB11*CC11</f>
        <v>0</v>
      </c>
      <c r="CG11" s="12">
        <f>Table2[[#This Row],[No of Normal Days]]*Table2[[#This Row],[Overtime hours @ 2hrs per day]]*CB11*CD11</f>
        <v>0</v>
      </c>
      <c r="CH11" s="12">
        <f>CB11*CE11*Table2[[#This Row],[Overtime hours @ 10 hours per day]]*Table2[[#This Row],[No of weekends]]</f>
        <v>0</v>
      </c>
      <c r="CI11" s="12">
        <f>((SUM($J$8:$L$8,$O$8)*Table2[[#This Row],[Planned Duration]])*CB11)+Table2[[#This Row],[Medical ]]+Table2[[#This Row],[PPE]]</f>
        <v>0</v>
      </c>
      <c r="CJ11" s="26"/>
      <c r="CK11" s="8"/>
      <c r="CL11" s="8"/>
      <c r="CM11" s="8"/>
      <c r="CN11" s="12">
        <f>Table2[[#This Row],[No of Normal Days]]*Table2[[#This Row],[Normal Hours @ 8hrs per day]]*CJ11*CK11</f>
        <v>0</v>
      </c>
      <c r="CO11" s="12">
        <f>Table2[[#This Row],[No of Normal Days]]*Table2[[#This Row],[Overtime hours @ 2hrs per day]]*CJ11*CL11</f>
        <v>0</v>
      </c>
      <c r="CP11" s="12">
        <f>CJ11*CM11*Table2[[#This Row],[Overtime hours @ 10 hours per day]]*Table2[[#This Row],[No of weekends]]</f>
        <v>0</v>
      </c>
      <c r="CQ11" s="12">
        <f>((SUM($J$8:$L$8,$O$8)*Table2[[#This Row],[Planned Duration]])*CJ11)+Table2[[#This Row],[Medical ]]+Table2[[#This Row],[PPE]]</f>
        <v>0</v>
      </c>
      <c r="CR11" s="26"/>
      <c r="CS11" s="8"/>
      <c r="CT11" s="8"/>
      <c r="CU11" s="8"/>
      <c r="CV11" s="12">
        <f>Table2[[#This Row],[No of Normal Days]]*Table2[[#This Row],[Normal Hours @ 8hrs per day]]*CR11*CS11</f>
        <v>0</v>
      </c>
      <c r="CW11" s="12">
        <f>Table2[[#This Row],[No of Normal Days]]*Table2[[#This Row],[Overtime hours @ 2hrs per day]]*CR11*CT11</f>
        <v>0</v>
      </c>
      <c r="CX11" s="12">
        <f>CR11*CU11*Table2[[#This Row],[Overtime hours @ 10 hours per day]]*Table2[[#This Row],[No of weekends]]</f>
        <v>0</v>
      </c>
      <c r="CY11" s="12">
        <f>((SUM($J$8:$L$8,$O$8)*Table2[[#This Row],[Planned Duration]])*CR11)+Table2[[#This Row],[Medical ]]+Table2[[#This Row],[PPE]]</f>
        <v>0</v>
      </c>
      <c r="CZ11" s="26"/>
      <c r="DA11" s="8"/>
      <c r="DB11" s="8"/>
      <c r="DC11" s="8"/>
      <c r="DD11" s="12">
        <f>Table2[[#This Row],[No of Normal Days]]*Table2[[#This Row],[Normal Hours @ 8hrs per day]]*CZ11*DA11</f>
        <v>0</v>
      </c>
      <c r="DE11" s="12">
        <f>Table2[[#This Row],[No of Normal Days]]*Table2[[#This Row],[Overtime hours @ 2hrs per day]]*CZ11*DB11</f>
        <v>0</v>
      </c>
      <c r="DF11" s="12">
        <f>CZ11*DC11*Table2[[#This Row],[Overtime hours @ 10 hours per day]]*Table2[[#This Row],[No of weekends]]</f>
        <v>0</v>
      </c>
      <c r="DG11" s="12">
        <f>((SUM($J$8:$L$8,$O$8)*Table2[[#This Row],[Planned Duration]])*CZ11)+Table2[[#This Row],[Medical ]]+Table2[[#This Row],[PPE]]</f>
        <v>0</v>
      </c>
      <c r="DH11" s="26"/>
      <c r="DI11" s="10"/>
      <c r="DJ11" s="10"/>
      <c r="DK11" s="10"/>
      <c r="DL11" s="13">
        <f>Table2[[#This Row],[No of Normal Days]]*Table2[[#This Row],[Normal Hours @ 8hrs per day]]*DH11*DI11</f>
        <v>0</v>
      </c>
      <c r="DM11" s="13">
        <f>Table2[[#This Row],[No of Normal Days]]*Table2[[#This Row],[Overtime hours @ 2hrs per day]]*DH11*DJ11</f>
        <v>0</v>
      </c>
      <c r="DN11" s="13">
        <f>DH11*DK11*Table2[[#This Row],[Overtime hours @ 10 hours per day]]*Table2[[#This Row],[No of weekends]]</f>
        <v>0</v>
      </c>
      <c r="DO11" s="13">
        <f>((SUM($J$8:$L$8,$O$8)*Table2[[#This Row],[Planned Duration]])*DH11)+Table2[[#This Row],[Medical ]]+Table2[[#This Row],[PPE]]</f>
        <v>0</v>
      </c>
      <c r="DP11" s="26"/>
      <c r="DQ11" s="8"/>
      <c r="DR11" s="8"/>
      <c r="DS11" s="8"/>
      <c r="DT11" s="12">
        <f>Table2[[#This Row],[No of Normal Days]]*Table2[[#This Row],[Normal Hours @ 8hrs per day]]*DP11*DQ11</f>
        <v>0</v>
      </c>
      <c r="DU11" s="12">
        <f>Table2[[#This Row],[No of Normal Days]]*Table2[[#This Row],[Overtime hours @ 2hrs per day]]*DP11*DR11</f>
        <v>0</v>
      </c>
      <c r="DV11" s="12">
        <f>DP11*DS11*Table2[[#This Row],[Overtime hours @ 10 hours per day]]*Table2[[#This Row],[No of weekends]]</f>
        <v>0</v>
      </c>
      <c r="DW11" s="12">
        <f>Table2[[#This Row],[Cleaner]]*(Table2[[#This Row],[Medical ]]+Table2[[#This Row],[PPE]]+Table2[[#This Row],[Insurance]])</f>
        <v>0</v>
      </c>
      <c r="DX11" s="12">
        <f>(SUM(T11:W11,AB11:AE11,AJ11:AM11,AR11:AU11,AZ11:BC11,BH11:BK11,BP11:BS11,BX11:CA11,CF11:CI11,CN11:CQ11,CV11:CY11,DD11:DG11,DL11:DO11,DT11:DW11))*0.8</f>
        <v>0</v>
      </c>
      <c r="DY11" s="12">
        <f>(Table2[[#This Row],[Total Outage Cost 26/27]]*6%)+Table2[[#This Row],[Total Outage Cost 26/27]]</f>
        <v>0</v>
      </c>
      <c r="DZ11" s="12">
        <f>(Table2[[#This Row],[Total Outage Cost 27/28]]*6%)+Table2[[#This Row],[Total Outage Cost 27/28]]</f>
        <v>0</v>
      </c>
      <c r="EA11" s="12">
        <f>(Table2[[#This Row],[Total Outage Cost 28/29]]*6%)+Table2[[#This Row],[Total Outage Cost 28/29]]</f>
        <v>0</v>
      </c>
      <c r="EB11" s="12">
        <f>(Table2[[#This Row],[Total Outage Cost 29/30]]*6%)+Table2[[#This Row],[Total Outage Cost 29/30]]</f>
        <v>0</v>
      </c>
      <c r="EC11" s="12" t="e">
        <f>Table2[[#This Row],[Total Outage Cost 26/27]]*EE5</f>
        <v>#REF!</v>
      </c>
    </row>
    <row r="12" spans="2:141" ht="13.5" thickBot="1">
      <c r="B12" s="2" t="s">
        <v>135</v>
      </c>
      <c r="C12" s="2" t="s">
        <v>5</v>
      </c>
      <c r="D12" s="3">
        <v>56</v>
      </c>
      <c r="E12" s="3">
        <v>8</v>
      </c>
      <c r="F12" s="3">
        <v>48</v>
      </c>
      <c r="G12" s="14">
        <v>8</v>
      </c>
      <c r="H12" s="14">
        <v>2</v>
      </c>
      <c r="I12" s="14">
        <v>10</v>
      </c>
      <c r="J12" s="6"/>
      <c r="K12" s="6"/>
      <c r="L12" s="6"/>
      <c r="M12" s="6"/>
      <c r="N12" s="6"/>
      <c r="O12" s="6"/>
      <c r="P12" s="26"/>
      <c r="Q12" s="8"/>
      <c r="R12" s="8"/>
      <c r="S12" s="8"/>
      <c r="T12" s="12">
        <f>Table2[[#This Row],[No of Normal Days]]*Table2[[#This Row],[Normal Hours @ 8hrs per day]]*Table2[[#This Row],[Quality Inspector]]*Table2[[#This Row],[Quality Inspector Rate]]</f>
        <v>0</v>
      </c>
      <c r="U12" s="12">
        <f>Table2[[#This Row],[No of Normal Days]]*Table2[[#This Row],[Overtime hours @ 2hrs per day]]*Table2[[#This Row],[Quality Inspector]]*Table2[[#This Row],[Overtime Rate @ 1.5]]</f>
        <v>0</v>
      </c>
      <c r="V12" s="12">
        <f>Table2[[#This Row],[Overtime Rate @ 2]]*Table2[[#This Row],[Quality Inspector]]*Table2[[#This Row],[Overtime hours @ 10 hours per day]]*Table2[[#This Row],[No of weekends]]</f>
        <v>0</v>
      </c>
      <c r="W12" s="12">
        <f>((SUM(J12:L12,O12)*Table2[[#This Row],[Planned Duration]])+Table2[[#This Row],[Medical ]]+Table2[[#This Row],[PPE]])*Table2[[#This Row],[Quality Inspector]]</f>
        <v>0</v>
      </c>
      <c r="X12" s="26"/>
      <c r="Y12" s="8"/>
      <c r="Z12" s="8"/>
      <c r="AA12" s="8"/>
      <c r="AB12" s="12">
        <f>Table2[[#This Row],[No of Normal Days]]*Table2[[#This Row],[Normal Hours @ 8hrs per day]]*Table2[[#This Row],[Safety Coach]]*Table2[[#This Row],[Safety Coach Rate]]</f>
        <v>0</v>
      </c>
      <c r="AC12" s="12">
        <f>Table2[[#This Row],[No of Normal Days]]*Table2[[#This Row],[Overtime hours @ 2hrs per day]]*Table2[[#This Row],[Safety Coach]]*Table2[[#This Row],[Safety Coach Overtime Rate @ 1.5]]</f>
        <v>0</v>
      </c>
      <c r="AD12" s="12">
        <f>Table2[[#This Row],[Safety Coach Overtime Rate @ 2]]*Table2[[#This Row],[Safety Coach]]*Table2[[#This Row],[Overtime hours @ 10 hours per day]]*Table2[[#This Row],[No of weekends]]</f>
        <v>0</v>
      </c>
      <c r="AE12" s="12">
        <f>((SUM(J12:L12,O12)*Table2[[#This Row],[Planned Duration]])*Table2[[#This Row],[Safety Coach]])+Table2[[#This Row],[Medical ]]+Table2[[#This Row],[PPE]]</f>
        <v>0</v>
      </c>
      <c r="AF12" s="26"/>
      <c r="AG12" s="8"/>
      <c r="AH12" s="8"/>
      <c r="AI12" s="8"/>
      <c r="AJ12" s="12">
        <f>Table2[[#This Row],[No of Normal Days]]*Table2[[#This Row],[Normal Hours @ 8hrs per day]]*AF12*AG12</f>
        <v>0</v>
      </c>
      <c r="AK12" s="12">
        <f>Table2[[#This Row],[No of Normal Days]]*Table2[[#This Row],[Overtime hours @ 2hrs per day]]*Table2[[#This Row],[Supervisor Overtime Rate @ 1.5]]*Table2[[#This Row],[Supervisor]]</f>
        <v>0</v>
      </c>
      <c r="AL12" s="12">
        <f>Table2[[#This Row],[Supervisor]]*Table2[[#This Row],[Supervisor Overtime Rate @ 2]]*Table2[[#This Row],[Overtime hours @ 10 hours per day]]*Table2[[#This Row],[No of weekends]]</f>
        <v>0</v>
      </c>
      <c r="AM12" s="12">
        <f>((SUM(J12:L12,O12)*Table2[[#This Row],[Planned Duration]])*(Table2[[#This Row],[Supervisor]]))+Table2[[#This Row],[Medical ]]+Table2[[#This Row],[PPE]]</f>
        <v>0</v>
      </c>
      <c r="AN12" s="26"/>
      <c r="AO12" s="8"/>
      <c r="AP12" s="8"/>
      <c r="AQ12" s="8"/>
      <c r="AR12" s="12">
        <f>Table2[[#This Row],[No of Normal Days]]*Table2[[#This Row],[Normal Hours @ 8hrs per day]]*AN12*AO12</f>
        <v>0</v>
      </c>
      <c r="AS12" s="12">
        <f>Table2[[#This Row],[No of Normal Days]]*Table2[[#This Row],[Overtime hours @ 2hrs per day]]*Table2[[#This Row],[Artisan Overtime Rate @ 1.5]]*Table2[[#This Row],[Artisan]]</f>
        <v>0</v>
      </c>
      <c r="AT12" s="12">
        <f>Table2[[#This Row],[Artisan]]*Table2[[#This Row],[Artisan Overtime Rate @ 2]]*Table2[[#This Row],[Overtime hours @ 10 hours per day]]*Table2[[#This Row],[No of weekends]]</f>
        <v>0</v>
      </c>
      <c r="AU12" s="12">
        <f>((SUM(J$8:L$8,O$8)*Table2[[#This Row],[Planned Duration]])*Table2[[#This Row],[Artisan]])+Table2[[#This Row],[Medical ]]+Table2[[#This Row],[PPE]]</f>
        <v>0</v>
      </c>
      <c r="AV12" s="26"/>
      <c r="AW12" s="8"/>
      <c r="AX12" s="8"/>
      <c r="AY12" s="8"/>
      <c r="AZ12" s="12">
        <f>Table2[[#This Row],[No of Normal Days]]*Table2[[#This Row],[Normal Hours @ 8hrs per day]]*AV12*AW12</f>
        <v>0</v>
      </c>
      <c r="BA12" s="12">
        <f>Table2[[#This Row],[No of Normal Days]]*Table2[[#This Row],[Overtime hours @ 2hrs per day]]*Table2[[#This Row],[Rigger Overtime Rate @ 1.5]]*Table2[[#This Row],[Rigger]]</f>
        <v>0</v>
      </c>
      <c r="BB12" s="12">
        <f>Table2[[#This Row],[Rigger]]*Table2[[#This Row],[Rigger Overtime Rate @ 2]]*Table2[[#This Row],[Overtime hours @ 10 hours per day]]*Table2[[#This Row],[No of weekends]]</f>
        <v>0</v>
      </c>
      <c r="BC12" s="12">
        <f>((SUM($J$8:$L$8,$O$8)*Table2[[#This Row],[Planned Duration]])*Table2[[#This Row],[Rigger]])+Table2[[#This Row],[Medical ]]+Table2[[#This Row],[PPE]]</f>
        <v>0</v>
      </c>
      <c r="BD12" s="26"/>
      <c r="BE12" s="8"/>
      <c r="BF12" s="8"/>
      <c r="BG12" s="8"/>
      <c r="BH12" s="12">
        <f>Table2[[#This Row],[No of Normal Days]]*Table2[[#This Row],[Normal Hours @ 8hrs per day]]*BD12*BE12</f>
        <v>0</v>
      </c>
      <c r="BI12" s="12">
        <f>Table2[[#This Row],[No of Normal Days]]*Table2[[#This Row],[Overtime hours @ 2hrs per day]]*BD12*BF12</f>
        <v>0</v>
      </c>
      <c r="BJ12" s="12">
        <f>BD12*BG12*Table2[[#This Row],[Overtime hours @ 10 hours per day]]*Table2[[#This Row],[No of weekends]]</f>
        <v>0</v>
      </c>
      <c r="BK12" s="12">
        <f>((SUM($J$8:$L$8,$O$8)*Table2[[#This Row],[Planned Duration]])*BD12)+Table2[[#This Row],[Medical ]]+Table2[[#This Row],[PPE]]</f>
        <v>0</v>
      </c>
      <c r="BL12" s="26"/>
      <c r="BM12" s="8"/>
      <c r="BN12" s="8"/>
      <c r="BO12" s="8"/>
      <c r="BP12" s="12">
        <f>Table2[[#This Row],[No of Normal Days]]*Table2[[#This Row],[Normal Hours @ 8hrs per day]]*BL12*BM12</f>
        <v>0</v>
      </c>
      <c r="BQ12" s="12">
        <f>Table2[[#This Row],[No of Normal Days]]*Table2[[#This Row],[Overtime hours @ 2hrs per day]]*BL12*BN12</f>
        <v>0</v>
      </c>
      <c r="BR12" s="12">
        <f>BL12*BO12*Table2[[#This Row],[Overtime hours @ 10 hours per day]]*Table2[[#This Row],[No of weekends]]</f>
        <v>0</v>
      </c>
      <c r="BS12" s="12">
        <f>((SUM($J$8:$L$8,$O$8)*Table2[[#This Row],[Planned Duration]])*BL12)+Table2[[#This Row],[Medical ]]+Table2[[#This Row],[PPE]]</f>
        <v>0</v>
      </c>
      <c r="BT12" s="26"/>
      <c r="BU12" s="8"/>
      <c r="BV12" s="8"/>
      <c r="BW12" s="8"/>
      <c r="BX12" s="12">
        <f>Table2[[#This Row],[No of Normal Days]]*Table2[[#This Row],[Normal Hours @ 8hrs per day]]*BT12*BU12</f>
        <v>0</v>
      </c>
      <c r="BY12" s="12">
        <f>Table2[[#This Row],[No of Normal Days]]*Table2[[#This Row],[Overtime hours @ 2hrs per day]]*BT12*BV12</f>
        <v>0</v>
      </c>
      <c r="BZ12" s="12">
        <f>BT12*BW12*Table2[[#This Row],[Overtime hours @ 10 hours per day]]*Table2[[#This Row],[No of weekends]]</f>
        <v>0</v>
      </c>
      <c r="CA12" s="12">
        <f>((SUM($J$8:$L$8,$O$8)*Table2[[#This Row],[Planned Duration]])*BT12)+Table2[[#This Row],[Medical ]]+Table2[[#This Row],[PPE]]</f>
        <v>0</v>
      </c>
      <c r="CB12" s="26"/>
      <c r="CC12" s="8"/>
      <c r="CD12" s="8"/>
      <c r="CE12" s="8"/>
      <c r="CF12" s="12">
        <f>Table2[[#This Row],[No of Normal Days]]*Table2[[#This Row],[Normal Hours @ 8hrs per day]]*CB12*CC12</f>
        <v>0</v>
      </c>
      <c r="CG12" s="12">
        <f>Table2[[#This Row],[No of Normal Days]]*Table2[[#This Row],[Overtime hours @ 2hrs per day]]*CB12*CD12</f>
        <v>0</v>
      </c>
      <c r="CH12" s="12">
        <f>CB12*CE12*Table2[[#This Row],[Overtime hours @ 10 hours per day]]*Table2[[#This Row],[No of weekends]]</f>
        <v>0</v>
      </c>
      <c r="CI12" s="12">
        <f>((SUM($J$8:$L$8,$O$8)*Table2[[#This Row],[Planned Duration]])*CB12)+Table2[[#This Row],[Medical ]]+Table2[[#This Row],[PPE]]</f>
        <v>0</v>
      </c>
      <c r="CJ12" s="26"/>
      <c r="CK12" s="8"/>
      <c r="CL12" s="8"/>
      <c r="CM12" s="8"/>
      <c r="CN12" s="12">
        <f>Table2[[#This Row],[No of Normal Days]]*Table2[[#This Row],[Normal Hours @ 8hrs per day]]*CJ12*CK12</f>
        <v>0</v>
      </c>
      <c r="CO12" s="12">
        <f>Table2[[#This Row],[No of Normal Days]]*Table2[[#This Row],[Overtime hours @ 2hrs per day]]*CJ12*CL12</f>
        <v>0</v>
      </c>
      <c r="CP12" s="12">
        <f>CJ12*CM12*Table2[[#This Row],[Overtime hours @ 10 hours per day]]*Table2[[#This Row],[No of weekends]]</f>
        <v>0</v>
      </c>
      <c r="CQ12" s="12">
        <f>((SUM($J$8:$L$8,$O$8)*Table2[[#This Row],[Planned Duration]])*CJ12)+Table2[[#This Row],[Medical ]]+Table2[[#This Row],[PPE]]</f>
        <v>0</v>
      </c>
      <c r="CR12" s="26"/>
      <c r="CS12" s="8"/>
      <c r="CT12" s="8"/>
      <c r="CU12" s="8"/>
      <c r="CV12" s="12">
        <f>Table2[[#This Row],[No of Normal Days]]*Table2[[#This Row],[Normal Hours @ 8hrs per day]]*CR12*CS12</f>
        <v>0</v>
      </c>
      <c r="CW12" s="12">
        <f>Table2[[#This Row],[No of Normal Days]]*Table2[[#This Row],[Overtime hours @ 2hrs per day]]*CR12*CT12</f>
        <v>0</v>
      </c>
      <c r="CX12" s="12">
        <f>CR12*CU12*Table2[[#This Row],[Overtime hours @ 10 hours per day]]*Table2[[#This Row],[No of weekends]]</f>
        <v>0</v>
      </c>
      <c r="CY12" s="12">
        <f>((SUM($J$8:$L$8,$O$8)*Table2[[#This Row],[Planned Duration]])*CR12)+Table2[[#This Row],[Medical ]]+Table2[[#This Row],[PPE]]</f>
        <v>0</v>
      </c>
      <c r="CZ12" s="26"/>
      <c r="DA12" s="8"/>
      <c r="DB12" s="8"/>
      <c r="DC12" s="8"/>
      <c r="DD12" s="12">
        <f>Table2[[#This Row],[No of Normal Days]]*Table2[[#This Row],[Normal Hours @ 8hrs per day]]*CZ12*DA12</f>
        <v>0</v>
      </c>
      <c r="DE12" s="12">
        <f>Table2[[#This Row],[No of Normal Days]]*Table2[[#This Row],[Overtime hours @ 2hrs per day]]*CZ12*DB12</f>
        <v>0</v>
      </c>
      <c r="DF12" s="12">
        <f>CZ12*DC12*Table2[[#This Row],[Overtime hours @ 10 hours per day]]*Table2[[#This Row],[No of weekends]]</f>
        <v>0</v>
      </c>
      <c r="DG12" s="12">
        <f>((SUM($J$8:$L$8,$O$8)*Table2[[#This Row],[Planned Duration]])*CZ12)+Table2[[#This Row],[Medical ]]+Table2[[#This Row],[PPE]]</f>
        <v>0</v>
      </c>
      <c r="DH12" s="26"/>
      <c r="DI12" s="10"/>
      <c r="DJ12" s="10"/>
      <c r="DK12" s="10"/>
      <c r="DL12" s="13">
        <f>Table2[[#This Row],[No of Normal Days]]*Table2[[#This Row],[Normal Hours @ 8hrs per day]]*DH12*DI12</f>
        <v>0</v>
      </c>
      <c r="DM12" s="13">
        <f>Table2[[#This Row],[No of Normal Days]]*Table2[[#This Row],[Overtime hours @ 2hrs per day]]*DH12*DJ12</f>
        <v>0</v>
      </c>
      <c r="DN12" s="13">
        <f>DH12*DK12*Table2[[#This Row],[Overtime hours @ 10 hours per day]]*Table2[[#This Row],[No of weekends]]</f>
        <v>0</v>
      </c>
      <c r="DO12" s="13">
        <f>((SUM($J$8:$L$8,$O$8)*Table2[[#This Row],[Planned Duration]])*DH12)+Table2[[#This Row],[Medical ]]+Table2[[#This Row],[PPE]]</f>
        <v>0</v>
      </c>
      <c r="DP12" s="27"/>
      <c r="DQ12" s="8"/>
      <c r="DR12" s="8"/>
      <c r="DS12" s="8"/>
      <c r="DT12" s="12">
        <f>Table2[[#This Row],[No of Normal Days]]*Table2[[#This Row],[Normal Hours @ 8hrs per day]]*DP12*DQ12</f>
        <v>0</v>
      </c>
      <c r="DU12" s="12">
        <f>Table2[[#This Row],[No of Normal Days]]*Table2[[#This Row],[Overtime hours @ 2hrs per day]]*DP12*DR12</f>
        <v>0</v>
      </c>
      <c r="DV12" s="12">
        <f>DP12*DS12*Table2[[#This Row],[Overtime hours @ 10 hours per day]]*Table2[[#This Row],[No of weekends]]</f>
        <v>0</v>
      </c>
      <c r="DW12" s="12">
        <f>Table2[[#This Row],[Cleaner]]*(Table2[[#This Row],[Medical ]]+Table2[[#This Row],[PPE]]+Table2[[#This Row],[Insurance]])</f>
        <v>0</v>
      </c>
      <c r="DX12" s="12">
        <f>(SUM(T12:W12,AB12:AE12,AJ12:AM12,AR12:AU12,AZ12:BC12,BH12:BK12,BP12:BS12,BX12:CA12,CF12:CI12,CN12:CQ12,CV12:CY12,DD12:DG12,DL12:DO12,DT12:DW12))*0.8</f>
        <v>0</v>
      </c>
      <c r="DY12" s="12">
        <f>(Table2[[#This Row],[Total Outage Cost 26/27]]*6%)+Table2[[#This Row],[Total Outage Cost 26/27]]</f>
        <v>0</v>
      </c>
      <c r="DZ12" s="12">
        <f>(Table2[[#This Row],[Total Outage Cost 27/28]]*6%)+Table2[[#This Row],[Total Outage Cost 27/28]]</f>
        <v>0</v>
      </c>
      <c r="EA12" s="12">
        <f>(Table2[[#This Row],[Total Outage Cost 28/29]]*6%)+Table2[[#This Row],[Total Outage Cost 28/29]]</f>
        <v>0</v>
      </c>
      <c r="EB12" s="12">
        <f>(Table2[[#This Row],[Total Outage Cost 29/30]]*6%)+Table2[[#This Row],[Total Outage Cost 29/30]]</f>
        <v>0</v>
      </c>
      <c r="EC12" s="12">
        <f>Table2[[#This Row],[Total Outage Cost 26/27]]*EE6</f>
        <v>0</v>
      </c>
    </row>
    <row r="13" spans="2:141" ht="14" thickBot="1">
      <c r="DW13" s="20" t="s">
        <v>133</v>
      </c>
      <c r="DX13" s="24"/>
      <c r="DY13" s="28"/>
      <c r="DZ13" s="28"/>
      <c r="EA13" s="28"/>
      <c r="EB13" s="28"/>
      <c r="EC13" s="22" t="s">
        <v>136</v>
      </c>
      <c r="ED13" s="23" t="e">
        <f>SUM(Table2[Column1])</f>
        <v>#REF!</v>
      </c>
    </row>
    <row r="15" spans="2:141" ht="13.5" thickBot="1"/>
    <row r="16" spans="2:141" ht="87.5" thickBot="1">
      <c r="B16" s="40" t="s">
        <v>0</v>
      </c>
      <c r="C16" s="41" t="s">
        <v>137</v>
      </c>
      <c r="D16" s="41" t="s">
        <v>138</v>
      </c>
      <c r="E16" s="41" t="s">
        <v>139</v>
      </c>
      <c r="F16" s="41" t="s">
        <v>158</v>
      </c>
      <c r="G16" s="42" t="s">
        <v>159</v>
      </c>
      <c r="I16" s="45" t="s">
        <v>0</v>
      </c>
      <c r="J16" s="46" t="s">
        <v>150</v>
      </c>
      <c r="K16" s="46" t="s">
        <v>155</v>
      </c>
      <c r="L16" s="46" t="s">
        <v>151</v>
      </c>
      <c r="M16" s="46" t="s">
        <v>153</v>
      </c>
      <c r="N16" s="47" t="s">
        <v>152</v>
      </c>
      <c r="O16" s="47" t="s">
        <v>154</v>
      </c>
      <c r="P16" s="47" t="s">
        <v>160</v>
      </c>
      <c r="Q16" s="47" t="s">
        <v>161</v>
      </c>
      <c r="R16" s="47" t="s">
        <v>162</v>
      </c>
      <c r="S16" s="47" t="s">
        <v>163</v>
      </c>
      <c r="T16" s="47" t="s">
        <v>164</v>
      </c>
      <c r="U16" s="15"/>
      <c r="V16" s="15"/>
      <c r="W16" s="15"/>
      <c r="X16" s="15"/>
      <c r="Y16" s="1"/>
      <c r="AB16" s="7"/>
      <c r="AF16" s="11"/>
      <c r="AG16" s="1"/>
      <c r="AJ16" s="7"/>
      <c r="AN16" s="11"/>
      <c r="AO16" s="1"/>
      <c r="AR16" s="7"/>
      <c r="AV16" s="11"/>
      <c r="AW16" s="1"/>
      <c r="AZ16" s="7"/>
      <c r="BD16" s="11"/>
      <c r="BE16" s="1"/>
      <c r="BH16" s="7"/>
      <c r="BL16" s="11"/>
      <c r="BM16" s="1"/>
      <c r="BP16" s="7"/>
      <c r="BT16" s="11"/>
      <c r="BU16" s="1"/>
      <c r="BX16" s="7"/>
      <c r="CB16" s="11"/>
      <c r="CC16" s="1"/>
      <c r="CF16" s="7"/>
      <c r="CJ16" s="11"/>
      <c r="CK16" s="1"/>
      <c r="CN16" s="7"/>
      <c r="CR16" s="11"/>
      <c r="CS16" s="1"/>
      <c r="CV16" s="7"/>
      <c r="CZ16" s="11"/>
      <c r="DA16" s="1"/>
      <c r="DD16" s="7"/>
      <c r="DH16" s="11"/>
      <c r="DI16" s="1"/>
      <c r="DL16" s="7"/>
      <c r="DP16" s="11"/>
      <c r="DQ16" s="1"/>
      <c r="DT16" s="7"/>
      <c r="DY16" s="1"/>
      <c r="DZ16" s="7"/>
      <c r="EA16" s="7"/>
      <c r="EB16" s="7"/>
      <c r="EC16" s="11"/>
      <c r="ED16" s="11"/>
      <c r="EE16" s="11"/>
      <c r="EF16" s="11"/>
      <c r="EG16" s="11"/>
      <c r="EH16" s="11"/>
      <c r="EI16" s="11"/>
      <c r="EJ16" s="11"/>
      <c r="EK16" s="11"/>
    </row>
    <row r="17" spans="2:141" ht="13.5">
      <c r="B17" s="43" t="s">
        <v>8</v>
      </c>
      <c r="C17" s="61">
        <v>13</v>
      </c>
      <c r="D17" s="61">
        <v>7</v>
      </c>
      <c r="E17" s="61">
        <v>6</v>
      </c>
      <c r="F17" s="61">
        <v>9</v>
      </c>
      <c r="G17" s="62">
        <v>9</v>
      </c>
      <c r="I17" s="29" t="s">
        <v>147</v>
      </c>
      <c r="J17" s="32">
        <f>C17</f>
        <v>13</v>
      </c>
      <c r="K17" s="33">
        <f>C17*DX8</f>
        <v>0</v>
      </c>
      <c r="L17" s="32">
        <f>D17</f>
        <v>7</v>
      </c>
      <c r="M17" s="33">
        <f>D17*DY8</f>
        <v>0</v>
      </c>
      <c r="N17" s="32">
        <f>E17</f>
        <v>6</v>
      </c>
      <c r="O17" s="34">
        <f>E17*DZ8</f>
        <v>0</v>
      </c>
      <c r="P17" s="32">
        <f>F17</f>
        <v>9</v>
      </c>
      <c r="Q17" s="34">
        <f>F17*EA8</f>
        <v>0</v>
      </c>
      <c r="R17" s="32">
        <f>G17</f>
        <v>9</v>
      </c>
      <c r="S17" s="34">
        <f>G17*EB8</f>
        <v>0</v>
      </c>
      <c r="T17" s="34">
        <f>K17+M17+O17+Q17+S17</f>
        <v>0</v>
      </c>
      <c r="U17" s="15"/>
      <c r="V17" s="15"/>
      <c r="W17" s="15"/>
      <c r="X17" s="15"/>
      <c r="Y17" s="1"/>
      <c r="AB17" s="7"/>
      <c r="AF17" s="11"/>
      <c r="AG17" s="1"/>
      <c r="AJ17" s="7"/>
      <c r="AN17" s="11"/>
      <c r="AO17" s="1"/>
      <c r="AR17" s="7"/>
      <c r="AV17" s="11"/>
      <c r="AW17" s="1"/>
      <c r="AZ17" s="7"/>
      <c r="BD17" s="11"/>
      <c r="BE17" s="1"/>
      <c r="BH17" s="7"/>
      <c r="BL17" s="11"/>
      <c r="BM17" s="1"/>
      <c r="BP17" s="7"/>
      <c r="BT17" s="11"/>
      <c r="BU17" s="1"/>
      <c r="BX17" s="7"/>
      <c r="CB17" s="11"/>
      <c r="CC17" s="1"/>
      <c r="CF17" s="7"/>
      <c r="CJ17" s="11"/>
      <c r="CK17" s="1"/>
      <c r="CN17" s="7"/>
      <c r="CR17" s="11"/>
      <c r="CS17" s="1"/>
      <c r="CV17" s="7"/>
      <c r="CZ17" s="11"/>
      <c r="DA17" s="1"/>
      <c r="DD17" s="7"/>
      <c r="DH17" s="11"/>
      <c r="DI17" s="1"/>
      <c r="DL17" s="7"/>
      <c r="DP17" s="11"/>
      <c r="DQ17" s="1"/>
      <c r="DT17" s="7"/>
      <c r="DY17" s="1"/>
      <c r="DZ17" s="7"/>
      <c r="EA17" s="7"/>
      <c r="EB17" s="7"/>
      <c r="EC17" s="11"/>
      <c r="ED17" s="11"/>
      <c r="EE17" s="11"/>
      <c r="EF17" s="11"/>
      <c r="EG17" s="11"/>
      <c r="EH17" s="11"/>
      <c r="EI17" s="11"/>
      <c r="EJ17" s="11"/>
      <c r="EK17" s="11"/>
    </row>
    <row r="18" spans="2:141" ht="13.5">
      <c r="B18" s="43" t="s">
        <v>9</v>
      </c>
      <c r="C18" s="61">
        <v>13</v>
      </c>
      <c r="D18" s="61">
        <v>7</v>
      </c>
      <c r="E18" s="61">
        <v>12</v>
      </c>
      <c r="F18" s="61">
        <v>10</v>
      </c>
      <c r="G18" s="62">
        <v>8</v>
      </c>
      <c r="I18" s="30" t="s">
        <v>148</v>
      </c>
      <c r="J18" s="32">
        <f t="shared" ref="J18:J21" si="0">C18</f>
        <v>13</v>
      </c>
      <c r="K18" s="35">
        <f>C18*DX9</f>
        <v>0</v>
      </c>
      <c r="L18" s="32">
        <f t="shared" ref="L18:L21" si="1">D18</f>
        <v>7</v>
      </c>
      <c r="M18" s="35">
        <f>D18*DY9</f>
        <v>0</v>
      </c>
      <c r="N18" s="32">
        <f t="shared" ref="N18:N21" si="2">E18</f>
        <v>12</v>
      </c>
      <c r="O18" s="36">
        <f>E18*DZ9</f>
        <v>0</v>
      </c>
      <c r="P18" s="32">
        <f t="shared" ref="P18:P21" si="3">F18</f>
        <v>10</v>
      </c>
      <c r="Q18" s="34">
        <f t="shared" ref="Q18:Q20" si="4">F18*EA9</f>
        <v>0</v>
      </c>
      <c r="R18" s="32">
        <f t="shared" ref="R18:R21" si="5">G18</f>
        <v>8</v>
      </c>
      <c r="S18" s="34">
        <f t="shared" ref="S18:S21" si="6">G18*EB9</f>
        <v>0</v>
      </c>
      <c r="T18" s="34">
        <f t="shared" ref="T18:T22" si="7">K18+M18+O18+Q18+S18</f>
        <v>0</v>
      </c>
      <c r="U18" s="15"/>
      <c r="V18" s="15"/>
      <c r="W18" s="15"/>
      <c r="X18" s="15"/>
      <c r="Y18" s="1"/>
      <c r="AB18" s="7"/>
      <c r="AF18" s="11"/>
      <c r="AG18" s="1"/>
      <c r="AJ18" s="7"/>
      <c r="AN18" s="11"/>
      <c r="AO18" s="1"/>
      <c r="AR18" s="7"/>
      <c r="AV18" s="11"/>
      <c r="AW18" s="1"/>
      <c r="AZ18" s="7"/>
      <c r="BD18" s="11"/>
      <c r="BE18" s="1"/>
      <c r="BH18" s="7"/>
      <c r="BL18" s="11"/>
      <c r="BM18" s="1"/>
      <c r="BP18" s="7"/>
      <c r="BT18" s="11"/>
      <c r="BU18" s="1"/>
      <c r="BX18" s="7"/>
      <c r="CB18" s="11"/>
      <c r="CC18" s="1"/>
      <c r="CF18" s="7"/>
      <c r="CJ18" s="11"/>
      <c r="CK18" s="1"/>
      <c r="CN18" s="7"/>
      <c r="CR18" s="11"/>
      <c r="CS18" s="1"/>
      <c r="CV18" s="7"/>
      <c r="CZ18" s="11"/>
      <c r="DA18" s="1"/>
      <c r="DD18" s="7"/>
      <c r="DH18" s="11"/>
      <c r="DI18" s="1"/>
      <c r="DL18" s="7"/>
      <c r="DP18" s="11"/>
      <c r="DQ18" s="1"/>
      <c r="DT18" s="7"/>
      <c r="DY18" s="1"/>
      <c r="DZ18" s="7"/>
      <c r="EA18" s="7"/>
      <c r="EB18" s="7"/>
      <c r="EC18" s="11"/>
      <c r="ED18" s="11"/>
      <c r="EE18" s="11"/>
      <c r="EF18" s="11"/>
      <c r="EG18" s="11"/>
      <c r="EH18" s="11"/>
      <c r="EI18" s="11"/>
      <c r="EJ18" s="11"/>
      <c r="EK18" s="11"/>
    </row>
    <row r="19" spans="2:141" ht="13.5">
      <c r="B19" s="43" t="s">
        <v>6</v>
      </c>
      <c r="C19" s="61">
        <v>21</v>
      </c>
      <c r="D19" s="61">
        <v>18</v>
      </c>
      <c r="E19" s="61">
        <v>17</v>
      </c>
      <c r="F19" s="61">
        <v>16</v>
      </c>
      <c r="G19" s="62">
        <v>15</v>
      </c>
      <c r="I19" s="30" t="s">
        <v>143</v>
      </c>
      <c r="J19" s="32">
        <f t="shared" si="0"/>
        <v>21</v>
      </c>
      <c r="K19" s="35">
        <f>C19*DX10</f>
        <v>0</v>
      </c>
      <c r="L19" s="32">
        <f t="shared" si="1"/>
        <v>18</v>
      </c>
      <c r="M19" s="35">
        <f>D19*DY10</f>
        <v>0</v>
      </c>
      <c r="N19" s="32">
        <f t="shared" si="2"/>
        <v>17</v>
      </c>
      <c r="O19" s="36">
        <f>E19*DZ10</f>
        <v>0</v>
      </c>
      <c r="P19" s="32">
        <f t="shared" si="3"/>
        <v>16</v>
      </c>
      <c r="Q19" s="34">
        <f t="shared" si="4"/>
        <v>0</v>
      </c>
      <c r="R19" s="32">
        <f t="shared" si="5"/>
        <v>15</v>
      </c>
      <c r="S19" s="34">
        <f t="shared" si="6"/>
        <v>0</v>
      </c>
      <c r="T19" s="34">
        <f t="shared" si="7"/>
        <v>0</v>
      </c>
      <c r="U19" s="15"/>
      <c r="V19" s="15"/>
      <c r="W19" s="15"/>
      <c r="X19" s="15"/>
      <c r="Y19" s="1"/>
      <c r="AB19" s="7"/>
      <c r="AF19" s="11"/>
      <c r="AG19" s="1"/>
      <c r="AJ19" s="7"/>
      <c r="AN19" s="11"/>
      <c r="AO19" s="1"/>
      <c r="AR19" s="7"/>
      <c r="AV19" s="11"/>
      <c r="AW19" s="1"/>
      <c r="AZ19" s="7"/>
      <c r="BD19" s="11"/>
      <c r="BE19" s="1"/>
      <c r="BH19" s="7"/>
      <c r="BL19" s="11"/>
      <c r="BM19" s="1"/>
      <c r="BP19" s="7"/>
      <c r="BT19" s="11"/>
      <c r="BU19" s="1"/>
      <c r="BX19" s="7"/>
      <c r="CB19" s="11"/>
      <c r="CC19" s="1"/>
      <c r="CF19" s="7"/>
      <c r="CJ19" s="11"/>
      <c r="CK19" s="1"/>
      <c r="CN19" s="7"/>
      <c r="CR19" s="11"/>
      <c r="CS19" s="1"/>
      <c r="CV19" s="7"/>
      <c r="CZ19" s="11"/>
      <c r="DA19" s="1"/>
      <c r="DD19" s="7"/>
      <c r="DH19" s="11"/>
      <c r="DI19" s="1"/>
      <c r="DL19" s="7"/>
      <c r="DP19" s="11"/>
      <c r="DQ19" s="1"/>
      <c r="DT19" s="7"/>
      <c r="DY19" s="1"/>
      <c r="DZ19" s="7"/>
      <c r="EA19" s="7"/>
      <c r="EB19" s="7"/>
      <c r="EC19" s="11"/>
      <c r="ED19" s="11"/>
      <c r="EE19" s="11"/>
      <c r="EF19" s="11"/>
      <c r="EG19" s="11"/>
      <c r="EH19" s="11"/>
      <c r="EI19" s="11"/>
      <c r="EJ19" s="11"/>
      <c r="EK19" s="11"/>
    </row>
    <row r="20" spans="2:141" ht="13.5">
      <c r="B20" s="43" t="s">
        <v>4</v>
      </c>
      <c r="C20" s="61">
        <v>28</v>
      </c>
      <c r="D20" s="61">
        <v>23</v>
      </c>
      <c r="E20" s="61">
        <v>10</v>
      </c>
      <c r="F20" s="61">
        <v>15</v>
      </c>
      <c r="G20" s="62">
        <v>18</v>
      </c>
      <c r="I20" s="30" t="s">
        <v>149</v>
      </c>
      <c r="J20" s="32">
        <f t="shared" si="0"/>
        <v>28</v>
      </c>
      <c r="K20" s="35">
        <f>C20*DX11</f>
        <v>0</v>
      </c>
      <c r="L20" s="32">
        <f t="shared" si="1"/>
        <v>23</v>
      </c>
      <c r="M20" s="35">
        <f>D20*DY11</f>
        <v>0</v>
      </c>
      <c r="N20" s="32">
        <f t="shared" si="2"/>
        <v>10</v>
      </c>
      <c r="O20" s="36">
        <f>E20*DZ11</f>
        <v>0</v>
      </c>
      <c r="P20" s="32">
        <f t="shared" si="3"/>
        <v>15</v>
      </c>
      <c r="Q20" s="34">
        <f t="shared" si="4"/>
        <v>0</v>
      </c>
      <c r="R20" s="32">
        <f t="shared" si="5"/>
        <v>18</v>
      </c>
      <c r="S20" s="34">
        <f t="shared" si="6"/>
        <v>0</v>
      </c>
      <c r="T20" s="34">
        <f t="shared" si="7"/>
        <v>0</v>
      </c>
      <c r="U20" s="15"/>
      <c r="V20" s="15"/>
      <c r="W20" s="15"/>
      <c r="X20" s="15"/>
      <c r="Y20" s="1"/>
      <c r="AB20" s="7"/>
      <c r="AF20" s="11"/>
      <c r="AG20" s="1"/>
      <c r="AJ20" s="7"/>
      <c r="AN20" s="11"/>
      <c r="AO20" s="1"/>
      <c r="AR20" s="7"/>
      <c r="AV20" s="11"/>
      <c r="AW20" s="1"/>
      <c r="AZ20" s="7"/>
      <c r="BD20" s="11"/>
      <c r="BE20" s="1"/>
      <c r="BH20" s="7"/>
      <c r="BL20" s="11"/>
      <c r="BM20" s="1"/>
      <c r="BP20" s="7"/>
      <c r="BT20" s="11"/>
      <c r="BU20" s="1"/>
      <c r="BX20" s="7"/>
      <c r="CB20" s="11"/>
      <c r="CC20" s="1"/>
      <c r="CF20" s="7"/>
      <c r="CJ20" s="11"/>
      <c r="CK20" s="1"/>
      <c r="CN20" s="7"/>
      <c r="CR20" s="11"/>
      <c r="CS20" s="1"/>
      <c r="CV20" s="7"/>
      <c r="CZ20" s="11"/>
      <c r="DA20" s="1"/>
      <c r="DD20" s="7"/>
      <c r="DH20" s="11"/>
      <c r="DI20" s="1"/>
      <c r="DL20" s="7"/>
      <c r="DP20" s="11"/>
      <c r="DQ20" s="1"/>
      <c r="DT20" s="7"/>
      <c r="DY20" s="1"/>
      <c r="DZ20" s="7"/>
      <c r="EA20" s="7"/>
      <c r="EB20" s="7"/>
      <c r="EC20" s="11"/>
      <c r="ED20" s="11"/>
      <c r="EE20" s="11"/>
      <c r="EF20" s="11"/>
      <c r="EG20" s="11"/>
      <c r="EH20" s="11"/>
      <c r="EI20" s="11"/>
      <c r="EJ20" s="11"/>
      <c r="EK20" s="11"/>
    </row>
    <row r="21" spans="2:141" ht="14" thickBot="1">
      <c r="B21" s="44" t="s">
        <v>135</v>
      </c>
      <c r="C21" s="63">
        <v>12</v>
      </c>
      <c r="D21" s="63">
        <v>12</v>
      </c>
      <c r="E21" s="63">
        <v>12</v>
      </c>
      <c r="F21" s="63">
        <v>12</v>
      </c>
      <c r="G21" s="64">
        <v>12</v>
      </c>
      <c r="I21" s="30" t="s">
        <v>144</v>
      </c>
      <c r="J21" s="32">
        <f t="shared" si="0"/>
        <v>12</v>
      </c>
      <c r="K21" s="35">
        <f>C21*DX12</f>
        <v>0</v>
      </c>
      <c r="L21" s="32">
        <f t="shared" si="1"/>
        <v>12</v>
      </c>
      <c r="M21" s="35">
        <f>D21*DY12</f>
        <v>0</v>
      </c>
      <c r="N21" s="32">
        <f t="shared" si="2"/>
        <v>12</v>
      </c>
      <c r="O21" s="36">
        <f>E21*DZ12</f>
        <v>0</v>
      </c>
      <c r="P21" s="32">
        <f t="shared" si="3"/>
        <v>12</v>
      </c>
      <c r="Q21" s="34">
        <f>F21*EA12</f>
        <v>0</v>
      </c>
      <c r="R21" s="32">
        <f t="shared" si="5"/>
        <v>12</v>
      </c>
      <c r="S21" s="34">
        <f t="shared" si="6"/>
        <v>0</v>
      </c>
      <c r="T21" s="34">
        <f t="shared" si="7"/>
        <v>0</v>
      </c>
      <c r="U21" s="15"/>
      <c r="V21" s="15"/>
      <c r="W21" s="15"/>
      <c r="X21" s="15"/>
      <c r="Y21" s="1"/>
      <c r="AB21" s="7"/>
      <c r="AF21" s="11"/>
      <c r="AG21" s="1"/>
      <c r="AJ21" s="7"/>
      <c r="AN21" s="11"/>
      <c r="AO21" s="1"/>
      <c r="AR21" s="7"/>
      <c r="AV21" s="11"/>
      <c r="AW21" s="1"/>
      <c r="AZ21" s="7"/>
      <c r="BD21" s="11"/>
      <c r="BE21" s="1"/>
      <c r="BH21" s="7"/>
      <c r="BL21" s="11"/>
      <c r="BM21" s="1"/>
      <c r="BP21" s="7"/>
      <c r="BT21" s="11"/>
      <c r="BU21" s="1"/>
      <c r="BX21" s="7"/>
      <c r="CB21" s="11"/>
      <c r="CC21" s="1"/>
      <c r="CF21" s="7"/>
      <c r="CJ21" s="11"/>
      <c r="CK21" s="1"/>
      <c r="CN21" s="7"/>
      <c r="CR21" s="11"/>
      <c r="CS21" s="1"/>
      <c r="CV21" s="7"/>
      <c r="CZ21" s="11"/>
      <c r="DA21" s="1"/>
      <c r="DD21" s="7"/>
      <c r="DH21" s="11"/>
      <c r="DI21" s="1"/>
      <c r="DL21" s="7"/>
      <c r="DP21" s="11"/>
      <c r="DQ21" s="1"/>
      <c r="DT21" s="7"/>
      <c r="DY21" s="1"/>
      <c r="DZ21" s="7"/>
      <c r="EA21" s="7"/>
      <c r="EB21" s="7"/>
      <c r="EC21" s="11"/>
      <c r="ED21" s="11"/>
      <c r="EE21" s="11"/>
      <c r="EF21" s="11"/>
      <c r="EG21" s="11"/>
      <c r="EH21" s="11"/>
      <c r="EI21" s="11"/>
      <c r="EJ21" s="11"/>
      <c r="EK21" s="11"/>
    </row>
    <row r="22" spans="2:141" ht="13.5" thickBot="1">
      <c r="I22" s="31" t="s">
        <v>145</v>
      </c>
      <c r="J22" s="53">
        <f>SUM(J17:J21)</f>
        <v>87</v>
      </c>
      <c r="K22" s="54">
        <f>SUM(K17:K21)</f>
        <v>0</v>
      </c>
      <c r="L22" s="53">
        <f>SUM(L17:L21)</f>
        <v>67</v>
      </c>
      <c r="M22" s="54">
        <f t="shared" ref="M22:S22" si="8">SUM(M17:M21)</f>
        <v>0</v>
      </c>
      <c r="N22" s="53">
        <f>SUM(N17:N21)</f>
        <v>57</v>
      </c>
      <c r="O22" s="55">
        <f t="shared" si="8"/>
        <v>0</v>
      </c>
      <c r="P22" s="53"/>
      <c r="Q22" s="55">
        <f t="shared" si="8"/>
        <v>0</v>
      </c>
      <c r="R22" s="53"/>
      <c r="S22" s="55">
        <f t="shared" si="8"/>
        <v>0</v>
      </c>
      <c r="T22" s="56">
        <f t="shared" si="7"/>
        <v>0</v>
      </c>
      <c r="U22" s="15"/>
      <c r="V22" s="15"/>
      <c r="W22" s="15"/>
      <c r="X22" s="15"/>
      <c r="Y22" s="1"/>
      <c r="AB22" s="7"/>
      <c r="AF22" s="11"/>
      <c r="AG22" s="1"/>
      <c r="AJ22" s="7"/>
      <c r="AN22" s="11"/>
      <c r="AO22" s="1"/>
      <c r="AR22" s="7"/>
      <c r="AV22" s="11"/>
      <c r="AW22" s="1"/>
      <c r="AZ22" s="7"/>
      <c r="BD22" s="11"/>
      <c r="BE22" s="1"/>
      <c r="BH22" s="7"/>
      <c r="BL22" s="11"/>
      <c r="BM22" s="1"/>
      <c r="BP22" s="7"/>
      <c r="BT22" s="11"/>
      <c r="BU22" s="1"/>
      <c r="BX22" s="7"/>
      <c r="CB22" s="11"/>
      <c r="CC22" s="1"/>
      <c r="CF22" s="7"/>
      <c r="CJ22" s="11"/>
      <c r="CK22" s="1"/>
      <c r="CN22" s="7"/>
      <c r="CR22" s="11"/>
      <c r="CS22" s="1"/>
      <c r="CV22" s="7"/>
      <c r="CZ22" s="11"/>
      <c r="DA22" s="1"/>
      <c r="DD22" s="7"/>
      <c r="DH22" s="11"/>
      <c r="DI22" s="1"/>
      <c r="DL22" s="7"/>
      <c r="DP22" s="11"/>
      <c r="DQ22" s="1"/>
      <c r="DT22" s="7"/>
      <c r="DY22" s="1"/>
      <c r="DZ22" s="7"/>
      <c r="EA22" s="7"/>
      <c r="EB22" s="7"/>
      <c r="EC22" s="11"/>
      <c r="ED22" s="11"/>
      <c r="EE22" s="11"/>
      <c r="EF22" s="11"/>
      <c r="EG22" s="11"/>
      <c r="EH22" s="11"/>
      <c r="EI22" s="11"/>
      <c r="EJ22" s="11"/>
      <c r="EK22" s="11"/>
    </row>
    <row r="23" spans="2:141" ht="15" thickBot="1">
      <c r="B23" s="73"/>
      <c r="C23" s="73"/>
      <c r="D23" s="73"/>
      <c r="E23" s="73"/>
      <c r="F23" s="73"/>
      <c r="G23" s="73"/>
      <c r="I23" s="48" t="s">
        <v>146</v>
      </c>
      <c r="J23" s="49"/>
      <c r="K23" s="50"/>
      <c r="L23" s="50"/>
      <c r="M23" s="50"/>
      <c r="N23" s="51"/>
      <c r="O23" s="52"/>
      <c r="P23" s="38"/>
      <c r="Q23" s="38"/>
      <c r="R23" s="38"/>
      <c r="S23" s="39"/>
      <c r="T23" s="34"/>
      <c r="U23" s="15"/>
      <c r="V23" s="15"/>
      <c r="W23" s="15"/>
      <c r="X23" s="15"/>
      <c r="Y23" s="1"/>
      <c r="AB23" s="7"/>
      <c r="AF23" s="11"/>
      <c r="AG23" s="1"/>
      <c r="AJ23" s="7"/>
      <c r="AN23" s="11"/>
      <c r="AO23" s="1"/>
      <c r="AR23" s="7"/>
      <c r="AV23" s="11"/>
      <c r="AW23" s="1"/>
      <c r="AZ23" s="7"/>
      <c r="BD23" s="11"/>
      <c r="BE23" s="1"/>
      <c r="BH23" s="7"/>
      <c r="BL23" s="11"/>
      <c r="BM23" s="1"/>
      <c r="BP23" s="7"/>
      <c r="BT23" s="11"/>
      <c r="BU23" s="1"/>
      <c r="BX23" s="7"/>
      <c r="CB23" s="11"/>
      <c r="CC23" s="1"/>
      <c r="CF23" s="7"/>
      <c r="CJ23" s="11"/>
      <c r="CK23" s="1"/>
      <c r="CN23" s="7"/>
      <c r="CR23" s="11"/>
      <c r="CS23" s="1"/>
      <c r="CV23" s="7"/>
      <c r="CZ23" s="11"/>
      <c r="DA23" s="1"/>
      <c r="DD23" s="7"/>
      <c r="DH23" s="11"/>
      <c r="DI23" s="1"/>
      <c r="DL23" s="7"/>
      <c r="DP23" s="11"/>
      <c r="DQ23" s="1"/>
      <c r="DT23" s="7"/>
      <c r="DY23" s="1"/>
      <c r="DZ23" s="7"/>
      <c r="EA23" s="7"/>
      <c r="EB23" s="7"/>
      <c r="EC23" s="11"/>
      <c r="ED23" s="11"/>
      <c r="EE23" s="11"/>
      <c r="EF23" s="11"/>
      <c r="EG23" s="11"/>
      <c r="EH23" s="11"/>
      <c r="EI23" s="11"/>
      <c r="EJ23" s="11"/>
      <c r="EK23" s="11"/>
    </row>
    <row r="24" spans="2:141" ht="13.5">
      <c r="B24" s="74"/>
      <c r="C24" s="68"/>
      <c r="D24" s="68"/>
      <c r="E24" s="68"/>
      <c r="F24" s="68"/>
      <c r="G24" s="68"/>
    </row>
    <row r="25" spans="2:141" ht="14.5">
      <c r="B25" s="74"/>
      <c r="C25" s="68"/>
      <c r="D25" s="68"/>
      <c r="E25" s="68"/>
      <c r="F25" s="68"/>
      <c r="G25" s="68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2:141" ht="13.5">
      <c r="B26" s="74"/>
      <c r="C26" s="68"/>
      <c r="D26" s="68"/>
      <c r="E26" s="68"/>
      <c r="F26" s="68"/>
      <c r="G26" s="68"/>
      <c r="I26" s="66"/>
      <c r="J26" s="67"/>
      <c r="K26" s="68"/>
      <c r="L26" s="67"/>
      <c r="M26" s="68"/>
      <c r="N26" s="67"/>
      <c r="O26" s="68"/>
      <c r="P26" s="67"/>
      <c r="Q26" s="68"/>
      <c r="R26" s="67"/>
      <c r="S26" s="68"/>
      <c r="T26" s="68"/>
    </row>
    <row r="27" spans="2:141" ht="13.5">
      <c r="B27" s="74"/>
      <c r="C27" s="68"/>
      <c r="D27" s="68"/>
      <c r="E27" s="68"/>
      <c r="F27" s="68"/>
      <c r="G27" s="68"/>
      <c r="I27" s="66"/>
      <c r="J27" s="67"/>
      <c r="K27" s="68"/>
      <c r="L27" s="67"/>
      <c r="M27" s="68"/>
      <c r="N27" s="67"/>
      <c r="O27" s="68"/>
      <c r="P27" s="67"/>
      <c r="Q27" s="68"/>
      <c r="R27" s="67"/>
      <c r="S27" s="68"/>
      <c r="T27" s="68"/>
    </row>
    <row r="28" spans="2:141" ht="13.5">
      <c r="B28" s="74"/>
      <c r="C28" s="68"/>
      <c r="D28" s="68"/>
      <c r="E28" s="68"/>
      <c r="F28" s="68"/>
      <c r="G28" s="68"/>
      <c r="I28" s="66"/>
      <c r="J28" s="67"/>
      <c r="K28" s="68"/>
      <c r="L28" s="67"/>
      <c r="M28" s="68"/>
      <c r="N28" s="67"/>
      <c r="O28" s="68"/>
      <c r="P28" s="67"/>
      <c r="Q28" s="68"/>
      <c r="R28" s="67"/>
      <c r="S28" s="68"/>
      <c r="T28" s="68"/>
    </row>
    <row r="29" spans="2:141">
      <c r="B29" s="69"/>
      <c r="C29" s="69"/>
      <c r="D29" s="69"/>
      <c r="E29" s="69"/>
      <c r="F29" s="69"/>
      <c r="G29" s="69"/>
      <c r="I29" s="66"/>
      <c r="J29" s="67"/>
      <c r="K29" s="68"/>
      <c r="L29" s="67"/>
      <c r="M29" s="68"/>
      <c r="N29" s="67"/>
      <c r="O29" s="68"/>
      <c r="P29" s="67"/>
      <c r="Q29" s="68"/>
      <c r="R29" s="67"/>
      <c r="S29" s="68"/>
      <c r="T29" s="68"/>
    </row>
    <row r="30" spans="2:141" ht="14.5">
      <c r="B30" s="73"/>
      <c r="C30" s="73"/>
      <c r="D30" s="73"/>
      <c r="E30" s="73"/>
      <c r="F30" s="73"/>
      <c r="G30" s="73"/>
      <c r="I30" s="66"/>
      <c r="J30" s="67"/>
      <c r="K30" s="68"/>
      <c r="L30" s="67"/>
      <c r="M30" s="68"/>
      <c r="N30" s="67"/>
      <c r="O30" s="68"/>
      <c r="P30" s="67"/>
      <c r="Q30" s="68"/>
      <c r="R30" s="67"/>
      <c r="S30" s="68"/>
      <c r="T30" s="68"/>
    </row>
    <row r="31" spans="2:141" ht="13.5">
      <c r="B31" s="74"/>
      <c r="C31" s="68"/>
      <c r="D31" s="68"/>
      <c r="E31" s="68"/>
      <c r="F31" s="68"/>
      <c r="G31" s="68"/>
      <c r="I31" s="66"/>
      <c r="J31" s="67"/>
      <c r="K31" s="68"/>
      <c r="L31" s="67"/>
      <c r="M31" s="68"/>
      <c r="N31" s="67"/>
      <c r="O31" s="68"/>
      <c r="P31" s="67"/>
      <c r="Q31" s="68"/>
      <c r="R31" s="67"/>
      <c r="S31" s="68"/>
      <c r="T31" s="68"/>
    </row>
    <row r="32" spans="2:141" ht="13.5">
      <c r="B32" s="74"/>
      <c r="C32" s="68"/>
      <c r="D32" s="68"/>
      <c r="E32" s="68"/>
      <c r="F32" s="68"/>
      <c r="G32" s="68"/>
      <c r="I32" s="66"/>
      <c r="J32" s="66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2:20" ht="15.5">
      <c r="B33" s="74"/>
      <c r="C33" s="68"/>
      <c r="D33" s="68"/>
      <c r="E33" s="68"/>
      <c r="F33" s="68"/>
      <c r="G33" s="68"/>
      <c r="I33" s="69"/>
      <c r="J33" s="70"/>
      <c r="K33" s="70"/>
      <c r="L33" s="70"/>
      <c r="M33" s="70"/>
      <c r="N33" s="70"/>
      <c r="O33" s="70"/>
      <c r="P33" s="69"/>
      <c r="Q33" s="71"/>
      <c r="R33" s="71"/>
      <c r="S33" s="71"/>
      <c r="T33" s="72"/>
    </row>
    <row r="34" spans="2:20" ht="13.5">
      <c r="B34" s="74"/>
      <c r="C34" s="68"/>
      <c r="D34" s="68"/>
      <c r="E34" s="68"/>
      <c r="F34" s="68"/>
      <c r="G34" s="68"/>
    </row>
    <row r="35" spans="2:20" ht="13.5">
      <c r="B35" s="74"/>
      <c r="C35" s="68"/>
      <c r="D35" s="68"/>
      <c r="E35" s="68"/>
      <c r="F35" s="68"/>
      <c r="G35" s="68"/>
    </row>
    <row r="36" spans="2:20" ht="13.5">
      <c r="B36" s="60"/>
      <c r="C36" s="57"/>
      <c r="D36" s="57"/>
      <c r="E36" s="57"/>
      <c r="F36" s="57"/>
      <c r="G36" s="57"/>
    </row>
    <row r="37" spans="2:20" ht="15.5">
      <c r="T37" s="58"/>
    </row>
    <row r="38" spans="2:20" ht="15.5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O38" s="84"/>
      <c r="P38" s="84"/>
      <c r="Q38" s="84"/>
      <c r="R38" s="84"/>
      <c r="S38" s="84"/>
    </row>
    <row r="39" spans="2:20" ht="15.5">
      <c r="B39" s="77"/>
      <c r="C39" s="78"/>
      <c r="D39" s="79"/>
      <c r="E39" s="80"/>
      <c r="F39" s="79"/>
      <c r="G39" s="80"/>
      <c r="H39" s="79"/>
      <c r="I39" s="80"/>
      <c r="J39" s="79"/>
      <c r="K39" s="80"/>
      <c r="L39" s="79"/>
      <c r="M39" s="80"/>
      <c r="N39" s="59"/>
      <c r="O39" s="84"/>
      <c r="P39" s="84"/>
      <c r="Q39" s="84"/>
      <c r="R39" s="84"/>
      <c r="S39" s="84"/>
    </row>
    <row r="40" spans="2:20" ht="15.5">
      <c r="B40" s="77"/>
      <c r="C40" s="78"/>
      <c r="D40" s="79"/>
      <c r="E40" s="80"/>
      <c r="F40" s="79"/>
      <c r="G40" s="80"/>
      <c r="H40" s="79"/>
      <c r="I40" s="80"/>
      <c r="J40" s="79"/>
      <c r="K40" s="80"/>
      <c r="L40" s="79"/>
      <c r="M40" s="80"/>
      <c r="O40" s="84"/>
      <c r="P40" s="84"/>
      <c r="Q40" s="84"/>
      <c r="R40" s="84"/>
      <c r="S40" s="84"/>
    </row>
    <row r="41" spans="2:20" ht="15.5">
      <c r="B41" s="77"/>
      <c r="C41" s="78"/>
      <c r="D41" s="79"/>
      <c r="E41" s="80"/>
      <c r="F41" s="79"/>
      <c r="G41" s="80"/>
      <c r="H41" s="79"/>
      <c r="I41" s="80"/>
      <c r="J41" s="79"/>
      <c r="K41" s="80"/>
      <c r="L41" s="79"/>
      <c r="M41" s="80"/>
      <c r="O41" s="84"/>
      <c r="P41" s="84"/>
      <c r="Q41" s="84"/>
      <c r="R41" s="84"/>
      <c r="S41" s="84"/>
    </row>
    <row r="42" spans="2:20" ht="15.5">
      <c r="B42" s="77"/>
      <c r="C42" s="78"/>
      <c r="D42" s="79"/>
      <c r="E42" s="80"/>
      <c r="F42" s="79"/>
      <c r="G42" s="80"/>
      <c r="H42" s="79"/>
      <c r="I42" s="80"/>
      <c r="J42" s="79"/>
      <c r="K42" s="80"/>
      <c r="L42" s="79"/>
      <c r="M42" s="80"/>
      <c r="O42" s="84"/>
      <c r="P42" s="84"/>
      <c r="Q42" s="84"/>
      <c r="R42" s="84"/>
      <c r="S42" s="84"/>
    </row>
    <row r="43" spans="2:20" ht="15.5">
      <c r="B43" s="77"/>
      <c r="C43" s="78"/>
      <c r="D43" s="79"/>
      <c r="E43" s="80"/>
      <c r="F43" s="79"/>
      <c r="G43" s="80"/>
      <c r="H43" s="79"/>
      <c r="I43" s="80"/>
      <c r="J43" s="79"/>
      <c r="K43" s="80"/>
      <c r="L43" s="79"/>
      <c r="M43" s="80"/>
      <c r="O43" s="70"/>
      <c r="P43" s="69"/>
      <c r="Q43" s="71"/>
      <c r="R43" s="71"/>
      <c r="S43" s="71"/>
    </row>
    <row r="44" spans="2:20" ht="15.5">
      <c r="B44" s="77"/>
      <c r="C44" s="78"/>
      <c r="D44" s="79"/>
      <c r="E44" s="78"/>
      <c r="F44" s="79"/>
      <c r="G44" s="78"/>
      <c r="H44" s="79"/>
      <c r="I44" s="78"/>
      <c r="J44" s="79"/>
      <c r="K44" s="78"/>
      <c r="L44" s="79"/>
      <c r="M44" s="78"/>
    </row>
    <row r="45" spans="2:20" ht="15.5">
      <c r="B45" s="77"/>
      <c r="C45" s="79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6" spans="2:20" ht="15.5">
      <c r="B46" s="77"/>
      <c r="C46" s="79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7" spans="2:20" ht="15.5">
      <c r="B47" s="77"/>
      <c r="C47" s="79"/>
      <c r="D47" s="78"/>
      <c r="E47" s="78"/>
      <c r="F47" s="78"/>
      <c r="G47" s="78"/>
      <c r="H47" s="78"/>
      <c r="I47" s="78"/>
      <c r="J47" s="78"/>
      <c r="K47" s="78"/>
      <c r="L47" s="78"/>
      <c r="M47" s="78"/>
    </row>
    <row r="48" spans="2:20" ht="15.5">
      <c r="B48" s="81"/>
      <c r="C48" s="81"/>
      <c r="D48" s="81"/>
      <c r="E48" s="81"/>
      <c r="F48" s="81"/>
      <c r="G48" s="81"/>
      <c r="H48" s="81"/>
      <c r="I48" s="81"/>
      <c r="J48" s="82"/>
      <c r="K48" s="82"/>
      <c r="L48" s="82"/>
      <c r="M48" s="83"/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Siza Dontsa</dc:creator>
  <cp:lastModifiedBy>Mohammed Sayed</cp:lastModifiedBy>
  <dcterms:created xsi:type="dcterms:W3CDTF">2025-01-16T07:16:30Z</dcterms:created>
  <dcterms:modified xsi:type="dcterms:W3CDTF">2026-06-16T08:34:15Z</dcterms:modified>
</cp:coreProperties>
</file>