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spplantfs\Swatfontein\klfpho\My Documents\SILVICULTURE\2025-26\Procurement\Silviculture\"/>
    </mc:Choice>
  </mc:AlternateContent>
  <xr:revisionPtr revIDLastSave="0" documentId="13_ncr:1_{A6A4B73A-9C2B-45C7-8358-F99D67D071F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ates" sheetId="6" r:id="rId1"/>
    <sheet name="Qoutation" sheetId="3" r:id="rId2"/>
    <sheet name="Contract Value" sheetId="4" r:id="rId3"/>
    <sheet name="Sheet1" sheetId="5" state="hidden" r:id="rId4"/>
  </sheets>
  <definedNames>
    <definedName name="_xlnm.Print_Area" localSheetId="2">'Contract Value'!$A$1:$L$231</definedName>
    <definedName name="_xlnm.Print_Area" localSheetId="1">Qoutation!$A$1:$J$319</definedName>
    <definedName name="_xlnm.Print_Area" localSheetId="0">Rates!$A$1:$F$39</definedName>
    <definedName name="_xlnm.Print_Area" localSheetId="3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8" i="3" l="1"/>
  <c r="F308" i="3"/>
  <c r="E308" i="3"/>
  <c r="J308" i="3" s="1"/>
  <c r="J295" i="3"/>
  <c r="I295" i="3"/>
  <c r="H295" i="3"/>
  <c r="H301" i="3" s="1"/>
  <c r="J257" i="3"/>
  <c r="I257" i="3"/>
  <c r="H257" i="3"/>
  <c r="J214" i="3"/>
  <c r="I214" i="3"/>
  <c r="H214" i="3"/>
  <c r="J176" i="3"/>
  <c r="I176" i="3"/>
  <c r="H176" i="3"/>
  <c r="J134" i="3"/>
  <c r="I134" i="3"/>
  <c r="H134" i="3"/>
  <c r="J91" i="3"/>
  <c r="I91" i="3"/>
  <c r="H91" i="3"/>
  <c r="J49" i="3"/>
  <c r="I49" i="3"/>
  <c r="H49" i="3"/>
  <c r="J8" i="3"/>
  <c r="I8" i="3"/>
  <c r="H8" i="3"/>
  <c r="C76" i="4"/>
  <c r="J229" i="3"/>
  <c r="I229" i="3"/>
  <c r="H229" i="3"/>
  <c r="J228" i="3"/>
  <c r="I228" i="3"/>
  <c r="H228" i="3"/>
  <c r="J149" i="3"/>
  <c r="I149" i="3"/>
  <c r="H149" i="3"/>
  <c r="J148" i="3"/>
  <c r="I148" i="3"/>
  <c r="H148" i="3"/>
  <c r="J106" i="3"/>
  <c r="I106" i="3"/>
  <c r="H106" i="3"/>
  <c r="J105" i="3"/>
  <c r="I105" i="3"/>
  <c r="H105" i="3"/>
  <c r="J64" i="3"/>
  <c r="I64" i="3"/>
  <c r="H64" i="3"/>
  <c r="J63" i="3"/>
  <c r="I63" i="3"/>
  <c r="H63" i="3"/>
  <c r="I22" i="3"/>
  <c r="J22" i="3"/>
  <c r="I23" i="3"/>
  <c r="J23" i="3"/>
  <c r="H23" i="3"/>
  <c r="H22" i="3"/>
  <c r="D25" i="6"/>
  <c r="E25" i="6" s="1"/>
  <c r="D26" i="6"/>
  <c r="E26" i="6" s="1"/>
  <c r="F307" i="3"/>
  <c r="I307" i="3" s="1"/>
  <c r="H308" i="3"/>
  <c r="J316" i="3"/>
  <c r="I316" i="3"/>
  <c r="H316" i="3"/>
  <c r="J315" i="3"/>
  <c r="I315" i="3"/>
  <c r="H315" i="3"/>
  <c r="J314" i="3"/>
  <c r="I314" i="3"/>
  <c r="H314" i="3"/>
  <c r="J313" i="3"/>
  <c r="I313" i="3"/>
  <c r="H313" i="3"/>
  <c r="J312" i="3"/>
  <c r="I312" i="3"/>
  <c r="H312" i="3"/>
  <c r="J311" i="3"/>
  <c r="I311" i="3"/>
  <c r="H311" i="3"/>
  <c r="J310" i="3"/>
  <c r="I310" i="3"/>
  <c r="H310" i="3"/>
  <c r="J309" i="3"/>
  <c r="I309" i="3"/>
  <c r="H309" i="3"/>
  <c r="H307" i="3"/>
  <c r="J306" i="3"/>
  <c r="I306" i="3"/>
  <c r="H306" i="3"/>
  <c r="J305" i="3"/>
  <c r="I305" i="3"/>
  <c r="H305" i="3"/>
  <c r="J230" i="3" l="1"/>
  <c r="H230" i="3"/>
  <c r="I107" i="3"/>
  <c r="I230" i="3"/>
  <c r="I150" i="3"/>
  <c r="J65" i="3"/>
  <c r="J150" i="3"/>
  <c r="H150" i="3"/>
  <c r="J107" i="3"/>
  <c r="H24" i="3"/>
  <c r="I25" i="3" s="1"/>
  <c r="D13" i="4" s="1"/>
  <c r="H107" i="3"/>
  <c r="I108" i="3" s="1"/>
  <c r="D81" i="4" s="1"/>
  <c r="H65" i="3"/>
  <c r="I65" i="3"/>
  <c r="J24" i="3"/>
  <c r="I24" i="3"/>
  <c r="I308" i="3"/>
  <c r="I317" i="3" s="1"/>
  <c r="G307" i="3"/>
  <c r="J307" i="3" s="1"/>
  <c r="J317" i="3" s="1"/>
  <c r="H317" i="3"/>
  <c r="J301" i="3"/>
  <c r="I301" i="3"/>
  <c r="I66" i="3" l="1"/>
  <c r="D48" i="4" s="1"/>
  <c r="I231" i="3"/>
  <c r="D178" i="4" s="1"/>
  <c r="I151" i="3"/>
  <c r="H302" i="3"/>
  <c r="H235" i="3"/>
  <c r="I235" i="3"/>
  <c r="J235" i="3"/>
  <c r="H191" i="3"/>
  <c r="I191" i="3"/>
  <c r="J191" i="3"/>
  <c r="H155" i="3"/>
  <c r="I155" i="3"/>
  <c r="J155" i="3"/>
  <c r="H113" i="3"/>
  <c r="I113" i="3"/>
  <c r="J113" i="3"/>
  <c r="H29" i="3"/>
  <c r="I29" i="3"/>
  <c r="J29" i="3"/>
  <c r="J70" i="3"/>
  <c r="I70" i="3"/>
  <c r="H70" i="3"/>
  <c r="E6" i="6"/>
  <c r="E5" i="6"/>
  <c r="E4" i="6"/>
  <c r="D6" i="6"/>
  <c r="D5" i="6"/>
  <c r="D4" i="6"/>
  <c r="E9" i="6"/>
  <c r="E10" i="6" s="1"/>
  <c r="D9" i="6"/>
  <c r="D10" i="6" s="1"/>
  <c r="C9" i="6"/>
  <c r="C10" i="6" s="1"/>
  <c r="C6" i="6"/>
  <c r="C5" i="6"/>
  <c r="C4" i="6"/>
  <c r="H272" i="3"/>
  <c r="I272" i="3"/>
  <c r="J272" i="3"/>
  <c r="H280" i="3" l="1"/>
  <c r="I280" i="3"/>
  <c r="J280" i="3"/>
  <c r="H281" i="3"/>
  <c r="I281" i="3"/>
  <c r="J281" i="3"/>
  <c r="H282" i="3"/>
  <c r="I282" i="3"/>
  <c r="J282" i="3"/>
  <c r="H243" i="3"/>
  <c r="I243" i="3"/>
  <c r="J243" i="3"/>
  <c r="H244" i="3"/>
  <c r="I244" i="3"/>
  <c r="J244" i="3"/>
  <c r="H245" i="3"/>
  <c r="I245" i="3"/>
  <c r="J245" i="3"/>
  <c r="H199" i="3"/>
  <c r="I199" i="3"/>
  <c r="J199" i="3"/>
  <c r="H200" i="3"/>
  <c r="I200" i="3"/>
  <c r="J200" i="3"/>
  <c r="H201" i="3"/>
  <c r="I201" i="3"/>
  <c r="J201" i="3"/>
  <c r="H163" i="3"/>
  <c r="I163" i="3"/>
  <c r="J163" i="3"/>
  <c r="H164" i="3"/>
  <c r="I164" i="3"/>
  <c r="J164" i="3"/>
  <c r="H165" i="3"/>
  <c r="I165" i="3"/>
  <c r="J165" i="3"/>
  <c r="H78" i="3"/>
  <c r="I78" i="3"/>
  <c r="J78" i="3"/>
  <c r="H79" i="3"/>
  <c r="I79" i="3"/>
  <c r="J79" i="3"/>
  <c r="H80" i="3"/>
  <c r="I80" i="3"/>
  <c r="J80" i="3"/>
  <c r="H36" i="3"/>
  <c r="I36" i="3"/>
  <c r="J36" i="3"/>
  <c r="H37" i="3"/>
  <c r="I37" i="3"/>
  <c r="J37" i="3"/>
  <c r="H38" i="3"/>
  <c r="I38" i="3"/>
  <c r="J38" i="3"/>
  <c r="H120" i="3"/>
  <c r="I120" i="3"/>
  <c r="J120" i="3"/>
  <c r="H121" i="3"/>
  <c r="I121" i="3"/>
  <c r="J121" i="3"/>
  <c r="H122" i="3"/>
  <c r="I122" i="3"/>
  <c r="J122" i="3"/>
  <c r="H26" i="5"/>
  <c r="I26" i="5"/>
  <c r="H27" i="5"/>
  <c r="I27" i="5"/>
  <c r="H28" i="5"/>
  <c r="I28" i="5"/>
  <c r="H29" i="5"/>
  <c r="I29" i="5"/>
  <c r="H30" i="5"/>
  <c r="I30" i="5"/>
  <c r="I25" i="5"/>
  <c r="H25" i="5"/>
  <c r="I15" i="5"/>
  <c r="I16" i="5"/>
  <c r="I17" i="5"/>
  <c r="I18" i="5"/>
  <c r="I19" i="5"/>
  <c r="I14" i="5"/>
  <c r="H15" i="5"/>
  <c r="H16" i="5"/>
  <c r="H17" i="5"/>
  <c r="H18" i="5"/>
  <c r="H19" i="5"/>
  <c r="H14" i="5"/>
  <c r="F14" i="5"/>
  <c r="I7" i="5"/>
  <c r="I8" i="5"/>
  <c r="I9" i="5"/>
  <c r="I10" i="5"/>
  <c r="I6" i="5"/>
  <c r="H7" i="5"/>
  <c r="H8" i="5"/>
  <c r="H9" i="5"/>
  <c r="H10" i="5"/>
  <c r="H6" i="5"/>
  <c r="I5" i="5"/>
  <c r="H5" i="5"/>
  <c r="I3" i="5"/>
  <c r="H3" i="5"/>
  <c r="F3" i="5"/>
  <c r="F5" i="5"/>
  <c r="I32" i="5" l="1"/>
  <c r="H32" i="5"/>
  <c r="H20" i="5"/>
  <c r="H22" i="5" s="1"/>
  <c r="H11" i="5"/>
  <c r="I20" i="5"/>
  <c r="I22" i="5" s="1"/>
  <c r="I11" i="5"/>
  <c r="F10" i="5"/>
  <c r="F9" i="5"/>
  <c r="F8" i="5"/>
  <c r="F7" i="5"/>
  <c r="F6" i="5"/>
  <c r="I33" i="5" l="1"/>
  <c r="I34" i="5" s="1"/>
  <c r="I37" i="5" s="1"/>
  <c r="I39" i="5" s="1"/>
  <c r="H33" i="5"/>
  <c r="H34" i="5" s="1"/>
  <c r="F11" i="5"/>
  <c r="F19" i="5" s="1"/>
  <c r="H37" i="5" l="1"/>
  <c r="H39" i="5" s="1"/>
  <c r="F15" i="5"/>
  <c r="F16" i="5"/>
  <c r="F17" i="5"/>
  <c r="F18" i="5"/>
  <c r="F20" i="5" l="1"/>
  <c r="F22" i="5" s="1"/>
  <c r="F27" i="5" l="1"/>
  <c r="F25" i="5"/>
  <c r="F29" i="5"/>
  <c r="F28" i="5"/>
  <c r="F26" i="5"/>
  <c r="F30" i="5"/>
  <c r="F32" i="5" l="1"/>
  <c r="F33" i="5" s="1"/>
  <c r="F34" i="5" l="1"/>
  <c r="F37" i="5" s="1"/>
  <c r="F39" i="5" s="1"/>
  <c r="J271" i="3" l="1"/>
  <c r="I271" i="3"/>
  <c r="H271" i="3"/>
  <c r="H39" i="3" l="1"/>
  <c r="I39" i="3"/>
  <c r="J39" i="3"/>
  <c r="H77" i="3"/>
  <c r="I77" i="3"/>
  <c r="J77" i="3"/>
  <c r="H123" i="3"/>
  <c r="I123" i="3"/>
  <c r="J123" i="3"/>
  <c r="H162" i="3"/>
  <c r="I162" i="3"/>
  <c r="J162" i="3"/>
  <c r="H198" i="3"/>
  <c r="I198" i="3"/>
  <c r="J198" i="3"/>
  <c r="H242" i="3"/>
  <c r="I242" i="3"/>
  <c r="J242" i="3"/>
  <c r="H279" i="3"/>
  <c r="I279" i="3"/>
  <c r="J279" i="3"/>
  <c r="C206" i="4" l="1"/>
  <c r="C173" i="4"/>
  <c r="C141" i="4"/>
  <c r="C109" i="4"/>
  <c r="C43" i="4"/>
  <c r="C8" i="4"/>
  <c r="J278" i="3"/>
  <c r="I278" i="3"/>
  <c r="H278" i="3"/>
  <c r="J277" i="3"/>
  <c r="I277" i="3"/>
  <c r="H277" i="3"/>
  <c r="J276" i="3"/>
  <c r="I276" i="3"/>
  <c r="H276" i="3"/>
  <c r="J275" i="3"/>
  <c r="I275" i="3"/>
  <c r="H275" i="3"/>
  <c r="J274" i="3"/>
  <c r="I274" i="3"/>
  <c r="H274" i="3"/>
  <c r="J35" i="3" l="1"/>
  <c r="I35" i="3"/>
  <c r="H35" i="3"/>
  <c r="J34" i="3"/>
  <c r="I34" i="3"/>
  <c r="H34" i="3"/>
  <c r="J33" i="3"/>
  <c r="I33" i="3"/>
  <c r="H33" i="3"/>
  <c r="J32" i="3"/>
  <c r="I32" i="3"/>
  <c r="H32" i="3"/>
  <c r="J31" i="3"/>
  <c r="I31" i="3"/>
  <c r="H31" i="3"/>
  <c r="J76" i="3"/>
  <c r="I76" i="3"/>
  <c r="H76" i="3"/>
  <c r="J75" i="3"/>
  <c r="I75" i="3"/>
  <c r="H75" i="3"/>
  <c r="J74" i="3"/>
  <c r="I74" i="3"/>
  <c r="H74" i="3"/>
  <c r="J73" i="3"/>
  <c r="I73" i="3"/>
  <c r="H73" i="3"/>
  <c r="J72" i="3"/>
  <c r="I72" i="3"/>
  <c r="H72" i="3"/>
  <c r="J119" i="3"/>
  <c r="I119" i="3"/>
  <c r="H119" i="3"/>
  <c r="J118" i="3"/>
  <c r="I118" i="3"/>
  <c r="H118" i="3"/>
  <c r="J117" i="3"/>
  <c r="I117" i="3"/>
  <c r="H117" i="3"/>
  <c r="J116" i="3"/>
  <c r="I116" i="3"/>
  <c r="H116" i="3"/>
  <c r="J115" i="3"/>
  <c r="I115" i="3"/>
  <c r="H115" i="3"/>
  <c r="J161" i="3"/>
  <c r="I161" i="3"/>
  <c r="H161" i="3"/>
  <c r="J160" i="3"/>
  <c r="I160" i="3"/>
  <c r="H160" i="3"/>
  <c r="J159" i="3"/>
  <c r="I159" i="3"/>
  <c r="H159" i="3"/>
  <c r="J158" i="3"/>
  <c r="I158" i="3"/>
  <c r="H158" i="3"/>
  <c r="J157" i="3"/>
  <c r="I157" i="3"/>
  <c r="H157" i="3"/>
  <c r="J197" i="3"/>
  <c r="I197" i="3"/>
  <c r="H197" i="3"/>
  <c r="J196" i="3"/>
  <c r="I196" i="3"/>
  <c r="H196" i="3"/>
  <c r="J195" i="3"/>
  <c r="I195" i="3"/>
  <c r="H195" i="3"/>
  <c r="J194" i="3"/>
  <c r="I194" i="3"/>
  <c r="H194" i="3"/>
  <c r="J193" i="3"/>
  <c r="I193" i="3"/>
  <c r="H193" i="3"/>
  <c r="J241" i="3"/>
  <c r="I241" i="3"/>
  <c r="H241" i="3"/>
  <c r="J240" i="3"/>
  <c r="I240" i="3"/>
  <c r="H240" i="3"/>
  <c r="J239" i="3"/>
  <c r="I239" i="3"/>
  <c r="H239" i="3"/>
  <c r="J238" i="3"/>
  <c r="I238" i="3"/>
  <c r="H238" i="3"/>
  <c r="J237" i="3"/>
  <c r="I237" i="3"/>
  <c r="H237" i="3"/>
  <c r="H192" i="3" l="1"/>
  <c r="H190" i="3"/>
  <c r="H114" i="3"/>
  <c r="H112" i="3"/>
  <c r="H124" i="3" s="1"/>
  <c r="H154" i="3"/>
  <c r="H156" i="3"/>
  <c r="H71" i="3"/>
  <c r="H234" i="3"/>
  <c r="H236" i="3"/>
  <c r="H69" i="3"/>
  <c r="H81" i="3" l="1"/>
  <c r="H202" i="3"/>
  <c r="H166" i="3"/>
  <c r="H246" i="3"/>
  <c r="I273" i="3"/>
  <c r="I283" i="3" s="1"/>
  <c r="H273" i="3"/>
  <c r="H283" i="3" s="1"/>
  <c r="H267" i="3" l="1"/>
  <c r="J71" i="3"/>
  <c r="J69" i="3"/>
  <c r="J81" i="3" s="1"/>
  <c r="I156" i="3"/>
  <c r="I154" i="3"/>
  <c r="I234" i="3"/>
  <c r="I236" i="3"/>
  <c r="I71" i="3"/>
  <c r="I69" i="3"/>
  <c r="I114" i="3"/>
  <c r="I112" i="3"/>
  <c r="I192" i="3"/>
  <c r="J236" i="3"/>
  <c r="J114" i="3"/>
  <c r="J112" i="3"/>
  <c r="J190" i="3"/>
  <c r="J192" i="3"/>
  <c r="J273" i="3"/>
  <c r="J283" i="3" s="1"/>
  <c r="J156" i="3"/>
  <c r="J154" i="3"/>
  <c r="J234" i="3"/>
  <c r="I190" i="3"/>
  <c r="J166" i="3" l="1"/>
  <c r="I81" i="3"/>
  <c r="I166" i="3"/>
  <c r="J246" i="3"/>
  <c r="I246" i="3"/>
  <c r="J202" i="3"/>
  <c r="I202" i="3"/>
  <c r="H28" i="3"/>
  <c r="H30" i="3"/>
  <c r="J144" i="3"/>
  <c r="H186" i="3"/>
  <c r="I186" i="3"/>
  <c r="D211" i="4"/>
  <c r="I267" i="3"/>
  <c r="J267" i="3"/>
  <c r="J224" i="3"/>
  <c r="H224" i="3"/>
  <c r="I224" i="3"/>
  <c r="J186" i="3"/>
  <c r="H144" i="3"/>
  <c r="I144" i="3"/>
  <c r="I101" i="3"/>
  <c r="H101" i="3"/>
  <c r="J101" i="3"/>
  <c r="I59" i="3"/>
  <c r="J59" i="3"/>
  <c r="H59" i="3"/>
  <c r="J124" i="3"/>
  <c r="I124" i="3"/>
  <c r="H40" i="3" l="1"/>
  <c r="J30" i="3"/>
  <c r="J28" i="3"/>
  <c r="I30" i="3"/>
  <c r="D82" i="4"/>
  <c r="D146" i="4"/>
  <c r="D114" i="4"/>
  <c r="D179" i="4"/>
  <c r="D49" i="4"/>
  <c r="H268" i="3"/>
  <c r="D210" i="4" s="1"/>
  <c r="D213" i="4" s="1"/>
  <c r="D214" i="4" s="1"/>
  <c r="D216" i="4" s="1"/>
  <c r="H18" i="3"/>
  <c r="H60" i="3"/>
  <c r="D47" i="4" s="1"/>
  <c r="H187" i="3"/>
  <c r="D145" i="4" s="1"/>
  <c r="H145" i="3"/>
  <c r="D113" i="4" s="1"/>
  <c r="H225" i="3"/>
  <c r="D177" i="4" s="1"/>
  <c r="H102" i="3"/>
  <c r="D80" i="4" s="1"/>
  <c r="I28" i="3"/>
  <c r="D181" i="4" l="1"/>
  <c r="D182" i="4" s="1"/>
  <c r="D184" i="4" s="1"/>
  <c r="D84" i="4"/>
  <c r="D85" i="4" s="1"/>
  <c r="D87" i="4" s="1"/>
  <c r="D51" i="4"/>
  <c r="D52" i="4" s="1"/>
  <c r="D54" i="4" s="1"/>
  <c r="D148" i="4"/>
  <c r="D149" i="4" s="1"/>
  <c r="D151" i="4" s="1"/>
  <c r="D116" i="4"/>
  <c r="D117" i="4" s="1"/>
  <c r="D119" i="4" s="1"/>
  <c r="J18" i="3"/>
  <c r="I18" i="3"/>
  <c r="I40" i="3"/>
  <c r="J40" i="3"/>
  <c r="D14" i="4" l="1"/>
  <c r="H19" i="3"/>
  <c r="D12" i="4" s="1"/>
  <c r="D16" i="4" l="1"/>
  <c r="D17" i="4" s="1"/>
  <c r="D19" i="4" s="1"/>
</calcChain>
</file>

<file path=xl/sharedStrings.xml><?xml version="1.0" encoding="utf-8"?>
<sst xmlns="http://schemas.openxmlformats.org/spreadsheetml/2006/main" count="639" uniqueCount="159">
  <si>
    <t>Activities</t>
  </si>
  <si>
    <t>Establishment</t>
  </si>
  <si>
    <t>Protection</t>
  </si>
  <si>
    <t>Weeding</t>
  </si>
  <si>
    <t>Tending</t>
  </si>
  <si>
    <t>Conservation</t>
  </si>
  <si>
    <t>Pruning</t>
  </si>
  <si>
    <t>Supply of labour (PTM, EHM)</t>
  </si>
  <si>
    <t>Rate Yr1</t>
  </si>
  <si>
    <t>Rate Yr2</t>
  </si>
  <si>
    <t>Rate Yr3</t>
  </si>
  <si>
    <t>Total Yr2</t>
  </si>
  <si>
    <t>Total Yr1</t>
  </si>
  <si>
    <t>Total Yr3</t>
  </si>
  <si>
    <t>Grand Total</t>
  </si>
  <si>
    <t>Totals</t>
  </si>
  <si>
    <t>Year 1</t>
  </si>
  <si>
    <t>Year 2</t>
  </si>
  <si>
    <t>Year 3</t>
  </si>
  <si>
    <t>Lost time recovery</t>
  </si>
  <si>
    <t>Tools</t>
  </si>
  <si>
    <t>PPE</t>
  </si>
  <si>
    <t>Transport</t>
  </si>
  <si>
    <t>Training</t>
  </si>
  <si>
    <t>Man-days</t>
  </si>
  <si>
    <t>Medicals</t>
  </si>
  <si>
    <t>year 2</t>
  </si>
  <si>
    <t>Plantation Name</t>
  </si>
  <si>
    <t>Bidders Name</t>
  </si>
  <si>
    <t>Other Ad hoc work</t>
  </si>
  <si>
    <t>Chainsaw wet rate</t>
  </si>
  <si>
    <t>Brushcutter wet rate</t>
  </si>
  <si>
    <t>Driver operator</t>
  </si>
  <si>
    <t>BIDDER'S NAME</t>
  </si>
  <si>
    <t>PLANTATION</t>
  </si>
  <si>
    <t>CORE SILVICULTURE</t>
  </si>
  <si>
    <t>AD HOC ACTIVITIES</t>
  </si>
  <si>
    <t>TOTAL</t>
  </si>
  <si>
    <t>VAT @15%</t>
  </si>
  <si>
    <t>GRAND TOTAL</t>
  </si>
  <si>
    <t>TOTAL IN WORDS</t>
  </si>
  <si>
    <t>TOTALS</t>
  </si>
  <si>
    <t>Road clearing , Village maintenance.</t>
  </si>
  <si>
    <t>2.     Bidders to provide SAFCOL with market related rates as bidders who quotes within a certain market range will be appointed</t>
  </si>
  <si>
    <t>Lawnmower rate</t>
  </si>
  <si>
    <t>Gardening</t>
  </si>
  <si>
    <t>gardening</t>
  </si>
  <si>
    <t>1.     Failure to fully complete the document (Annexure B) will be disqualified</t>
  </si>
  <si>
    <t>Mark-up</t>
  </si>
  <si>
    <t>Supply of Labour for Research trials</t>
  </si>
  <si>
    <t>SILVICULTURE PRICING SCHEDULE</t>
  </si>
  <si>
    <t>weekly refuse removal from the offices, residence to the dumping site</t>
  </si>
  <si>
    <t>Normal overtime (Rate/hr)</t>
  </si>
  <si>
    <t>Sunday overtime (Rate/hr)</t>
  </si>
  <si>
    <t>Standby (Rate/day)</t>
  </si>
  <si>
    <t xml:space="preserve">Gardening </t>
  </si>
  <si>
    <t>Jessievale</t>
  </si>
  <si>
    <t>Basic wage &amp; Statutory costs</t>
  </si>
  <si>
    <t>Bonus pay per annum</t>
  </si>
  <si>
    <t>Sub-total Wages:</t>
  </si>
  <si>
    <t>What is your assessment rate with WCC?</t>
  </si>
  <si>
    <t>What is your UIF contribution? (as % of total wages)</t>
  </si>
  <si>
    <t>What % of net wage do you allow for medical expenses?</t>
  </si>
  <si>
    <t>What % of total remuneration do you allow for training?</t>
  </si>
  <si>
    <t>Provident/pension fund: What is your % contribution ?</t>
  </si>
  <si>
    <t>Sub-total:</t>
  </si>
  <si>
    <t>How many statutory leave days in this year?</t>
  </si>
  <si>
    <t>divided by the number of available production days</t>
  </si>
  <si>
    <t>How many days/labourer provided for sick leave/year?</t>
  </si>
  <si>
    <t>How many days/labourer provided for leave/year?</t>
  </si>
  <si>
    <t>How many days provided for compassionate leave/ year?</t>
  </si>
  <si>
    <t>How many days provided for training/ year?</t>
  </si>
  <si>
    <t>How many days provided for un-productive time/ year?</t>
  </si>
  <si>
    <t>%</t>
  </si>
  <si>
    <t>Working component</t>
  </si>
  <si>
    <t>Overheads</t>
  </si>
  <si>
    <t>Sub-total Working  component</t>
  </si>
  <si>
    <t>Total excluding markup</t>
  </si>
  <si>
    <t>Tendered Unit rate</t>
  </si>
  <si>
    <t>Ex Vat</t>
  </si>
  <si>
    <t xml:space="preserve">Unit rate </t>
  </si>
  <si>
    <t>Incl Vat</t>
  </si>
  <si>
    <t>Hourly Rate</t>
  </si>
  <si>
    <t>Daily Rate</t>
  </si>
  <si>
    <t>ROBURNIA</t>
  </si>
  <si>
    <t>BELFAST</t>
  </si>
  <si>
    <t>BLYDE</t>
  </si>
  <si>
    <t>BROOKLANDS</t>
  </si>
  <si>
    <t>BERGVLIET</t>
  </si>
  <si>
    <t>WITKLIP</t>
  </si>
  <si>
    <t>Percent Contribution to the Rate</t>
  </si>
  <si>
    <t>Bakkie fire fighting (R/km)</t>
  </si>
  <si>
    <t>Truck 8 ton (R/km)</t>
  </si>
  <si>
    <t>Truck 8 ton - fire fighting (R/km)</t>
  </si>
  <si>
    <t>Bakkie- fire fighting (R/km)</t>
  </si>
  <si>
    <t>ITEM TYPE</t>
  </si>
  <si>
    <t>UNIT TYPE</t>
  </si>
  <si>
    <t>day</t>
  </si>
  <si>
    <t>hour</t>
  </si>
  <si>
    <t>shift</t>
  </si>
  <si>
    <t>Driver - normal overtime</t>
  </si>
  <si>
    <t>Driver - overtime Sunday/Public holiday</t>
  </si>
  <si>
    <t>Driver - standby (wknd)</t>
  </si>
  <si>
    <t>General labour - normal overtime</t>
  </si>
  <si>
    <t>General labour - standby (wknd)</t>
  </si>
  <si>
    <t>Driver operator- Shift</t>
  </si>
  <si>
    <t>weekly</t>
  </si>
  <si>
    <t>Running cost - Bulk Tanker/fire truck</t>
  </si>
  <si>
    <t>Planting</t>
  </si>
  <si>
    <t>Watering</t>
  </si>
  <si>
    <t>Weeding before plant</t>
  </si>
  <si>
    <t>Fire breaks</t>
  </si>
  <si>
    <t>Land preparation</t>
  </si>
  <si>
    <t>Weeding after plant</t>
  </si>
  <si>
    <t>R/Ha</t>
  </si>
  <si>
    <t>General labour- Saturday overtime (x1.5)</t>
  </si>
  <si>
    <t>General labour - overtime Sunday/Public holiday (x2)</t>
  </si>
  <si>
    <t>Saterday overtime (Rate/hr)</t>
  </si>
  <si>
    <t>Labour Rate</t>
  </si>
  <si>
    <t>MECHANISED ACTIVITIES</t>
  </si>
  <si>
    <t xml:space="preserve">                  3. SAFCOL pays only for work completed</t>
  </si>
  <si>
    <t xml:space="preserve">                  4. Bidders are not entitled to the total contract value as it is indicative, caluse 3 above is applicable.</t>
  </si>
  <si>
    <t>RESEARCH SABIE</t>
  </si>
  <si>
    <t>Tree climbing allowance (10% of rate</t>
  </si>
  <si>
    <t>RESEARCH AND DEVELOPMENT</t>
  </si>
  <si>
    <t xml:space="preserve">Tree climbing allowance </t>
  </si>
  <si>
    <t>daily</t>
  </si>
  <si>
    <t>Sleep out allowance per night</t>
  </si>
  <si>
    <t>per night</t>
  </si>
  <si>
    <t xml:space="preserve">Sleep out allowance </t>
  </si>
  <si>
    <t>FIRE FIGTHING</t>
  </si>
  <si>
    <t>Proto team (Driver plus 4 crew members)</t>
  </si>
  <si>
    <t xml:space="preserve">Look out (4 people per lookout for 8 hour shift) </t>
  </si>
  <si>
    <t>team</t>
  </si>
  <si>
    <t>PROTO TEAMS</t>
  </si>
  <si>
    <t>Proto team</t>
  </si>
  <si>
    <t>Look outs</t>
  </si>
  <si>
    <t>Teams</t>
  </si>
  <si>
    <t>Rate/Month</t>
  </si>
  <si>
    <t>PROTO TEAM</t>
  </si>
  <si>
    <t>Same hours as general labour rate above</t>
  </si>
  <si>
    <t>Shift is 12 hours</t>
  </si>
  <si>
    <t>Fire fighting  individual labour rate</t>
  </si>
  <si>
    <t xml:space="preserve">Fire fighting Rate: Bakkie </t>
  </si>
  <si>
    <t xml:space="preserve">Fire fighting Rate: SAFCOL Fire Tender </t>
  </si>
  <si>
    <t xml:space="preserve">Fire fighting Rate: Own Fire Tender </t>
  </si>
  <si>
    <t>Lookout Tower Rate</t>
  </si>
  <si>
    <t>Airstrip Rate</t>
  </si>
  <si>
    <t>Fire fighting Rate: Labour truck (Inter plantation movement)</t>
  </si>
  <si>
    <t>R/km</t>
  </si>
  <si>
    <t>Shift is 9 hours</t>
  </si>
  <si>
    <t>Per month Yr1</t>
  </si>
  <si>
    <t>Per month Yr2</t>
  </si>
  <si>
    <t>Per month Yr3</t>
  </si>
  <si>
    <t>Submit a proposal on mechanisation</t>
  </si>
  <si>
    <t>Planting trials</t>
  </si>
  <si>
    <t>Harversting of cones</t>
  </si>
  <si>
    <t>Research trials maintenance</t>
  </si>
  <si>
    <t>Tree climbing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</si>
</sst>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0.0"/>
    <numFmt numFmtId="165" formatCode="&quot;R&quot;#,##0.00"/>
    <numFmt numFmtId="166" formatCode="_ * #,##0.00_ ;_ * \-#,##0.00_ ;_ * &quot;-&quot;??_ ;_ @_ "/>
    <numFmt numFmtId="167" formatCode="&quot;R&quot;\ #,##0"/>
    <numFmt numFmtId="168" formatCode="&quot;R&quot;\ #,##0.00"/>
    <numFmt numFmtId="169" formatCode="0.0%"/>
    <numFmt numFmtId="170" formatCode="_-* #,##0_-;\-* #,##0_-;_-* &quot;-&quot;??_-;_-@_-"/>
    <numFmt numFmtId="171" formatCode="_-[$R-1C09]* #,##0.00_-;\-[$R-1C09]* #,##0.00_-;_-[$R-1C09]* &quot;-&quot;??_-;_-@_-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43" fontId="10" fillId="0" borderId="0" applyFont="0" applyFill="0" applyBorder="0" applyAlignment="0" applyProtection="0"/>
  </cellStyleXfs>
  <cellXfs count="300">
    <xf numFmtId="0" fontId="0" fillId="0" borderId="0" xfId="0"/>
    <xf numFmtId="0" fontId="6" fillId="0" borderId="0" xfId="0" applyFont="1" applyProtection="1">
      <protection locked="0"/>
    </xf>
    <xf numFmtId="0" fontId="6" fillId="0" borderId="8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left" vertical="center" indent="4"/>
      <protection hidden="1"/>
    </xf>
    <xf numFmtId="0" fontId="2" fillId="0" borderId="0" xfId="0" applyFont="1"/>
    <xf numFmtId="0" fontId="12" fillId="0" borderId="0" xfId="2" applyFont="1" applyAlignment="1">
      <alignment horizontal="center"/>
    </xf>
    <xf numFmtId="0" fontId="13" fillId="0" borderId="0" xfId="2" applyFont="1"/>
    <xf numFmtId="0" fontId="12" fillId="0" borderId="0" xfId="0" applyFont="1"/>
    <xf numFmtId="167" fontId="12" fillId="0" borderId="0" xfId="3" applyNumberFormat="1" applyFont="1" applyFill="1" applyBorder="1"/>
    <xf numFmtId="167" fontId="12" fillId="0" borderId="0" xfId="3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167" fontId="13" fillId="0" borderId="0" xfId="0" applyNumberFormat="1" applyFont="1" applyAlignment="1">
      <alignment horizontal="left"/>
    </xf>
    <xf numFmtId="168" fontId="12" fillId="5" borderId="0" xfId="0" applyNumberFormat="1" applyFont="1" applyFill="1"/>
    <xf numFmtId="168" fontId="12" fillId="0" borderId="0" xfId="0" applyNumberFormat="1" applyFont="1"/>
    <xf numFmtId="167" fontId="12" fillId="0" borderId="0" xfId="0" applyNumberFormat="1" applyFont="1"/>
    <xf numFmtId="169" fontId="0" fillId="0" borderId="0" xfId="0" applyNumberFormat="1" applyAlignment="1">
      <alignment horizontal="center"/>
    </xf>
    <xf numFmtId="10" fontId="0" fillId="0" borderId="0" xfId="1" applyNumberFormat="1" applyFont="1"/>
    <xf numFmtId="167" fontId="1" fillId="0" borderId="0" xfId="0" applyNumberFormat="1" applyFont="1"/>
    <xf numFmtId="167" fontId="12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right"/>
    </xf>
    <xf numFmtId="167" fontId="13" fillId="0" borderId="7" xfId="0" applyNumberFormat="1" applyFont="1" applyBorder="1" applyAlignment="1">
      <alignment horizontal="left"/>
    </xf>
    <xf numFmtId="0" fontId="12" fillId="0" borderId="7" xfId="0" applyFont="1" applyBorder="1"/>
    <xf numFmtId="0" fontId="0" fillId="0" borderId="7" xfId="0" applyBorder="1"/>
    <xf numFmtId="9" fontId="0" fillId="0" borderId="7" xfId="1" applyFont="1" applyBorder="1" applyAlignment="1">
      <alignment horizontal="center"/>
    </xf>
    <xf numFmtId="168" fontId="13" fillId="0" borderId="7" xfId="0" applyNumberFormat="1" applyFont="1" applyBorder="1"/>
    <xf numFmtId="2" fontId="12" fillId="0" borderId="0" xfId="0" applyNumberFormat="1" applyFont="1"/>
    <xf numFmtId="168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right"/>
    </xf>
    <xf numFmtId="0" fontId="13" fillId="0" borderId="0" xfId="2" applyFont="1" applyAlignment="1">
      <alignment horizontal="center"/>
    </xf>
    <xf numFmtId="168" fontId="13" fillId="0" borderId="41" xfId="0" applyNumberFormat="1" applyFont="1" applyBorder="1" applyAlignment="1">
      <alignment horizontal="left"/>
    </xf>
    <xf numFmtId="0" fontId="13" fillId="0" borderId="41" xfId="0" applyFont="1" applyBorder="1"/>
    <xf numFmtId="168" fontId="13" fillId="0" borderId="41" xfId="0" applyNumberFormat="1" applyFont="1" applyBorder="1" applyAlignment="1">
      <alignment horizontal="right"/>
    </xf>
    <xf numFmtId="169" fontId="2" fillId="0" borderId="41" xfId="0" applyNumberFormat="1" applyFont="1" applyBorder="1" applyAlignment="1">
      <alignment horizontal="center"/>
    </xf>
    <xf numFmtId="168" fontId="13" fillId="0" borderId="41" xfId="0" applyNumberFormat="1" applyFont="1" applyBorder="1"/>
    <xf numFmtId="0" fontId="13" fillId="0" borderId="0" xfId="0" applyFont="1" applyAlignment="1">
      <alignment horizontal="center"/>
    </xf>
    <xf numFmtId="168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left"/>
    </xf>
    <xf numFmtId="0" fontId="13" fillId="0" borderId="0" xfId="0" applyFont="1"/>
    <xf numFmtId="169" fontId="2" fillId="0" borderId="0" xfId="0" applyNumberFormat="1" applyFont="1" applyAlignment="1">
      <alignment horizontal="center"/>
    </xf>
    <xf numFmtId="168" fontId="13" fillId="0" borderId="0" xfId="0" applyNumberFormat="1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0" borderId="0" xfId="2" applyFont="1"/>
    <xf numFmtId="0" fontId="1" fillId="0" borderId="0" xfId="0" applyFont="1" applyAlignment="1">
      <alignment horizontal="center"/>
    </xf>
    <xf numFmtId="0" fontId="13" fillId="0" borderId="41" xfId="2" applyFont="1" applyBorder="1"/>
    <xf numFmtId="1" fontId="12" fillId="0" borderId="41" xfId="0" applyNumberFormat="1" applyFont="1" applyBorder="1" applyAlignment="1">
      <alignment horizontal="center"/>
    </xf>
    <xf numFmtId="0" fontId="12" fillId="0" borderId="7" xfId="2" applyFont="1" applyBorder="1"/>
    <xf numFmtId="168" fontId="12" fillId="0" borderId="7" xfId="0" applyNumberFormat="1" applyFont="1" applyBorder="1"/>
    <xf numFmtId="166" fontId="12" fillId="0" borderId="0" xfId="3" applyFont="1" applyFill="1" applyBorder="1"/>
    <xf numFmtId="10" fontId="12" fillId="0" borderId="0" xfId="0" applyNumberFormat="1" applyFont="1"/>
    <xf numFmtId="0" fontId="13" fillId="0" borderId="4" xfId="2" applyFont="1" applyBorder="1"/>
    <xf numFmtId="1" fontId="1" fillId="0" borderId="7" xfId="1" applyNumberFormat="1" applyFont="1" applyBorder="1" applyAlignment="1">
      <alignment horizontal="center"/>
    </xf>
    <xf numFmtId="168" fontId="13" fillId="0" borderId="7" xfId="3" applyNumberFormat="1" applyFont="1" applyFill="1" applyBorder="1"/>
    <xf numFmtId="168" fontId="13" fillId="0" borderId="6" xfId="0" applyNumberFormat="1" applyFont="1" applyBorder="1"/>
    <xf numFmtId="0" fontId="13" fillId="0" borderId="7" xfId="0" applyFont="1" applyBorder="1"/>
    <xf numFmtId="168" fontId="13" fillId="0" borderId="6" xfId="3" applyNumberFormat="1" applyFont="1" applyFill="1" applyBorder="1"/>
    <xf numFmtId="168" fontId="0" fillId="0" borderId="0" xfId="0" applyNumberFormat="1"/>
    <xf numFmtId="164" fontId="3" fillId="0" borderId="0" xfId="0" applyNumberFormat="1" applyFont="1"/>
    <xf numFmtId="164" fontId="0" fillId="0" borderId="0" xfId="0" applyNumberFormat="1"/>
    <xf numFmtId="168" fontId="4" fillId="0" borderId="0" xfId="0" applyNumberFormat="1" applyFont="1"/>
    <xf numFmtId="0" fontId="3" fillId="0" borderId="0" xfId="0" applyFont="1"/>
    <xf numFmtId="165" fontId="0" fillId="0" borderId="0" xfId="0" applyNumberFormat="1"/>
    <xf numFmtId="8" fontId="0" fillId="4" borderId="8" xfId="0" applyNumberFormat="1" applyFill="1" applyBorder="1" applyAlignment="1">
      <alignment horizontal="right"/>
    </xf>
    <xf numFmtId="0" fontId="12" fillId="4" borderId="0" xfId="0" applyFont="1" applyFill="1" applyAlignment="1">
      <alignment horizontal="center"/>
    </xf>
    <xf numFmtId="167" fontId="13" fillId="0" borderId="0" xfId="3" applyNumberFormat="1" applyFont="1" applyFill="1" applyBorder="1"/>
    <xf numFmtId="0" fontId="4" fillId="0" borderId="0" xfId="0" applyFont="1"/>
    <xf numFmtId="167" fontId="12" fillId="6" borderId="0" xfId="0" applyNumberFormat="1" applyFont="1" applyFill="1"/>
    <xf numFmtId="8" fontId="0" fillId="0" borderId="0" xfId="0" applyNumberFormat="1"/>
    <xf numFmtId="168" fontId="4" fillId="0" borderId="7" xfId="3" applyNumberFormat="1" applyFont="1" applyFill="1" applyBorder="1"/>
    <xf numFmtId="170" fontId="5" fillId="0" borderId="0" xfId="4" applyNumberFormat="1" applyFont="1" applyAlignment="1" applyProtection="1">
      <alignment horizontal="center"/>
      <protection hidden="1"/>
    </xf>
    <xf numFmtId="170" fontId="6" fillId="0" borderId="0" xfId="4" applyNumberFormat="1" applyFont="1" applyProtection="1">
      <protection hidden="1"/>
    </xf>
    <xf numFmtId="170" fontId="5" fillId="0" borderId="0" xfId="4" applyNumberFormat="1" applyFont="1" applyProtection="1">
      <protection hidden="1"/>
    </xf>
    <xf numFmtId="170" fontId="5" fillId="0" borderId="19" xfId="4" applyNumberFormat="1" applyFont="1" applyBorder="1" applyProtection="1">
      <protection hidden="1"/>
    </xf>
    <xf numFmtId="170" fontId="5" fillId="0" borderId="9" xfId="4" applyNumberFormat="1" applyFont="1" applyBorder="1" applyProtection="1">
      <protection hidden="1"/>
    </xf>
    <xf numFmtId="170" fontId="5" fillId="0" borderId="10" xfId="4" applyNumberFormat="1" applyFont="1" applyBorder="1" applyProtection="1">
      <protection hidden="1"/>
    </xf>
    <xf numFmtId="170" fontId="5" fillId="0" borderId="11" xfId="4" applyNumberFormat="1" applyFont="1" applyBorder="1" applyProtection="1">
      <protection hidden="1"/>
    </xf>
    <xf numFmtId="170" fontId="5" fillId="0" borderId="12" xfId="4" applyNumberFormat="1" applyFont="1" applyBorder="1" applyProtection="1">
      <protection hidden="1"/>
    </xf>
    <xf numFmtId="170" fontId="5" fillId="0" borderId="13" xfId="4" applyNumberFormat="1" applyFont="1" applyBorder="1" applyProtection="1">
      <protection hidden="1"/>
    </xf>
    <xf numFmtId="170" fontId="5" fillId="0" borderId="5" xfId="4" applyNumberFormat="1" applyFont="1" applyBorder="1" applyAlignment="1" applyProtection="1">
      <alignment vertical="center" wrapText="1"/>
      <protection hidden="1"/>
    </xf>
    <xf numFmtId="170" fontId="6" fillId="2" borderId="26" xfId="4" applyNumberFormat="1" applyFont="1" applyFill="1" applyBorder="1" applyAlignment="1" applyProtection="1">
      <alignment vertical="center" wrapText="1"/>
      <protection hidden="1"/>
    </xf>
    <xf numFmtId="170" fontId="6" fillId="2" borderId="18" xfId="4" applyNumberFormat="1" applyFont="1" applyFill="1" applyBorder="1" applyAlignment="1" applyProtection="1">
      <alignment vertical="center" wrapText="1"/>
      <protection hidden="1"/>
    </xf>
    <xf numFmtId="170" fontId="6" fillId="2" borderId="21" xfId="4" applyNumberFormat="1" applyFont="1" applyFill="1" applyBorder="1" applyAlignment="1" applyProtection="1">
      <alignment vertical="center" wrapText="1"/>
      <protection hidden="1"/>
    </xf>
    <xf numFmtId="170" fontId="6" fillId="0" borderId="4" xfId="4" applyNumberFormat="1" applyFont="1" applyBorder="1" applyAlignment="1" applyProtection="1">
      <alignment vertical="center" wrapText="1"/>
      <protection hidden="1"/>
    </xf>
    <xf numFmtId="170" fontId="6" fillId="0" borderId="5" xfId="4" applyNumberFormat="1" applyFont="1" applyBorder="1"/>
    <xf numFmtId="170" fontId="6" fillId="0" borderId="0" xfId="4" applyNumberFormat="1" applyFont="1"/>
    <xf numFmtId="170" fontId="6" fillId="0" borderId="33" xfId="4" applyNumberFormat="1" applyFont="1" applyBorder="1"/>
    <xf numFmtId="170" fontId="6" fillId="0" borderId="3" xfId="4" applyNumberFormat="1" applyFont="1" applyBorder="1" applyProtection="1">
      <protection hidden="1"/>
    </xf>
    <xf numFmtId="170" fontId="6" fillId="3" borderId="4" xfId="4" applyNumberFormat="1" applyFont="1" applyFill="1" applyBorder="1" applyAlignment="1" applyProtection="1">
      <alignment vertical="center" wrapText="1"/>
      <protection hidden="1"/>
    </xf>
    <xf numFmtId="170" fontId="6" fillId="0" borderId="0" xfId="4" applyNumberFormat="1" applyFont="1" applyAlignment="1" applyProtection="1">
      <alignment vertical="center" wrapText="1"/>
      <protection hidden="1"/>
    </xf>
    <xf numFmtId="170" fontId="6" fillId="0" borderId="0" xfId="4" applyNumberFormat="1" applyFont="1" applyProtection="1">
      <protection locked="0"/>
    </xf>
    <xf numFmtId="170" fontId="8" fillId="0" borderId="4" xfId="4" applyNumberFormat="1" applyFont="1" applyBorder="1" applyAlignment="1" applyProtection="1">
      <alignment horizontal="center" wrapText="1"/>
      <protection hidden="1"/>
    </xf>
    <xf numFmtId="170" fontId="6" fillId="0" borderId="0" xfId="4" applyNumberFormat="1" applyFont="1" applyAlignment="1" applyProtection="1">
      <alignment horizontal="center" wrapText="1"/>
      <protection hidden="1"/>
    </xf>
    <xf numFmtId="170" fontId="6" fillId="0" borderId="28" xfId="4" applyNumberFormat="1" applyFont="1" applyBorder="1" applyAlignment="1" applyProtection="1">
      <alignment horizontal="center" wrapText="1"/>
      <protection hidden="1"/>
    </xf>
    <xf numFmtId="170" fontId="5" fillId="0" borderId="2" xfId="4" applyNumberFormat="1" applyFont="1" applyBorder="1" applyAlignment="1" applyProtection="1">
      <alignment vertical="center" wrapText="1"/>
      <protection hidden="1"/>
    </xf>
    <xf numFmtId="170" fontId="6" fillId="2" borderId="2" xfId="4" applyNumberFormat="1" applyFont="1" applyFill="1" applyBorder="1" applyAlignment="1" applyProtection="1">
      <alignment vertical="center" wrapText="1"/>
      <protection locked="0"/>
    </xf>
    <xf numFmtId="170" fontId="5" fillId="0" borderId="2" xfId="4" applyNumberFormat="1" applyFont="1" applyBorder="1" applyProtection="1">
      <protection hidden="1"/>
    </xf>
    <xf numFmtId="170" fontId="6" fillId="0" borderId="2" xfId="4" applyNumberFormat="1" applyFont="1" applyBorder="1" applyAlignment="1">
      <alignment vertical="center" wrapText="1"/>
    </xf>
    <xf numFmtId="170" fontId="6" fillId="3" borderId="3" xfId="4" applyNumberFormat="1" applyFont="1" applyFill="1" applyBorder="1" applyAlignment="1">
      <alignment wrapText="1"/>
    </xf>
    <xf numFmtId="170" fontId="6" fillId="3" borderId="2" xfId="4" applyNumberFormat="1" applyFont="1" applyFill="1" applyBorder="1" applyAlignment="1">
      <alignment wrapText="1"/>
    </xf>
    <xf numFmtId="170" fontId="6" fillId="0" borderId="2" xfId="4" applyNumberFormat="1" applyFont="1" applyBorder="1" applyProtection="1">
      <protection hidden="1"/>
    </xf>
    <xf numFmtId="170" fontId="6" fillId="0" borderId="2" xfId="4" applyNumberFormat="1" applyFont="1" applyBorder="1" applyAlignment="1">
      <alignment vertical="center"/>
    </xf>
    <xf numFmtId="170" fontId="6" fillId="0" borderId="40" xfId="4" applyNumberFormat="1" applyFont="1" applyBorder="1" applyAlignment="1">
      <alignment vertical="center" wrapText="1"/>
    </xf>
    <xf numFmtId="170" fontId="6" fillId="0" borderId="2" xfId="4" applyNumberFormat="1" applyFont="1" applyBorder="1" applyAlignment="1" applyProtection="1">
      <alignment wrapText="1"/>
      <protection locked="0"/>
    </xf>
    <xf numFmtId="170" fontId="6" fillId="0" borderId="2" xfId="4" applyNumberFormat="1" applyFont="1" applyBorder="1" applyAlignment="1" applyProtection="1">
      <alignment vertical="center" wrapText="1"/>
      <protection hidden="1"/>
    </xf>
    <xf numFmtId="170" fontId="6" fillId="0" borderId="2" xfId="4" applyNumberFormat="1" applyFont="1" applyBorder="1" applyProtection="1">
      <protection locked="0"/>
    </xf>
    <xf numFmtId="170" fontId="6" fillId="0" borderId="0" xfId="4" applyNumberFormat="1" applyFont="1" applyAlignment="1" applyProtection="1">
      <alignment horizontal="center"/>
      <protection hidden="1"/>
    </xf>
    <xf numFmtId="170" fontId="8" fillId="0" borderId="0" xfId="4" applyNumberFormat="1" applyFont="1" applyProtection="1">
      <protection locked="0"/>
    </xf>
    <xf numFmtId="170" fontId="8" fillId="0" borderId="7" xfId="4" applyNumberFormat="1" applyFont="1" applyBorder="1" applyAlignment="1" applyProtection="1">
      <alignment horizontal="center" wrapText="1"/>
      <protection hidden="1"/>
    </xf>
    <xf numFmtId="170" fontId="8" fillId="0" borderId="31" xfId="4" applyNumberFormat="1" applyFont="1" applyBorder="1" applyAlignment="1" applyProtection="1">
      <alignment horizontal="center" wrapText="1"/>
      <protection hidden="1"/>
    </xf>
    <xf numFmtId="170" fontId="5" fillId="0" borderId="3" xfId="4" applyNumberFormat="1" applyFont="1" applyBorder="1" applyProtection="1">
      <protection hidden="1"/>
    </xf>
    <xf numFmtId="170" fontId="6" fillId="0" borderId="42" xfId="4" applyNumberFormat="1" applyFont="1" applyBorder="1"/>
    <xf numFmtId="170" fontId="6" fillId="0" borderId="43" xfId="4" applyNumberFormat="1" applyFont="1" applyBorder="1"/>
    <xf numFmtId="170" fontId="6" fillId="0" borderId="44" xfId="4" applyNumberFormat="1" applyFont="1" applyBorder="1"/>
    <xf numFmtId="170" fontId="9" fillId="0" borderId="2" xfId="4" applyNumberFormat="1" applyFont="1" applyBorder="1" applyProtection="1">
      <protection locked="0"/>
    </xf>
    <xf numFmtId="170" fontId="6" fillId="0" borderId="45" xfId="4" applyNumberFormat="1" applyFont="1" applyBorder="1"/>
    <xf numFmtId="170" fontId="6" fillId="0" borderId="46" xfId="4" applyNumberFormat="1" applyFont="1" applyBorder="1"/>
    <xf numFmtId="170" fontId="6" fillId="0" borderId="2" xfId="4" applyNumberFormat="1" applyFont="1" applyBorder="1"/>
    <xf numFmtId="170" fontId="6" fillId="0" borderId="4" xfId="4" applyNumberFormat="1" applyFont="1" applyBorder="1" applyAlignment="1">
      <alignment vertical="center"/>
    </xf>
    <xf numFmtId="170" fontId="6" fillId="0" borderId="42" xfId="4" applyNumberFormat="1" applyFont="1" applyBorder="1" applyAlignment="1">
      <alignment wrapText="1"/>
    </xf>
    <xf numFmtId="170" fontId="6" fillId="0" borderId="43" xfId="4" applyNumberFormat="1" applyFont="1" applyBorder="1" applyAlignment="1">
      <alignment wrapText="1"/>
    </xf>
    <xf numFmtId="170" fontId="6" fillId="0" borderId="44" xfId="4" applyNumberFormat="1" applyFont="1" applyBorder="1" applyAlignment="1">
      <alignment wrapText="1"/>
    </xf>
    <xf numFmtId="170" fontId="6" fillId="3" borderId="14" xfId="4" applyNumberFormat="1" applyFont="1" applyFill="1" applyBorder="1" applyAlignment="1">
      <alignment wrapText="1"/>
    </xf>
    <xf numFmtId="170" fontId="6" fillId="2" borderId="26" xfId="4" applyNumberFormat="1" applyFont="1" applyFill="1" applyBorder="1" applyAlignment="1" applyProtection="1">
      <alignment vertical="center" wrapText="1"/>
      <protection locked="0"/>
    </xf>
    <xf numFmtId="170" fontId="6" fillId="2" borderId="18" xfId="4" applyNumberFormat="1" applyFont="1" applyFill="1" applyBorder="1" applyAlignment="1" applyProtection="1">
      <alignment vertical="center" wrapText="1"/>
      <protection locked="0"/>
    </xf>
    <xf numFmtId="170" fontId="6" fillId="2" borderId="21" xfId="4" applyNumberFormat="1" applyFont="1" applyFill="1" applyBorder="1" applyAlignment="1" applyProtection="1">
      <alignment vertical="center" wrapText="1"/>
      <protection locked="0"/>
    </xf>
    <xf numFmtId="170" fontId="6" fillId="3" borderId="45" xfId="4" applyNumberFormat="1" applyFont="1" applyFill="1" applyBorder="1" applyAlignment="1">
      <alignment wrapText="1"/>
    </xf>
    <xf numFmtId="170" fontId="6" fillId="3" borderId="43" xfId="4" applyNumberFormat="1" applyFont="1" applyFill="1" applyBorder="1" applyAlignment="1">
      <alignment wrapText="1"/>
    </xf>
    <xf numFmtId="170" fontId="6" fillId="3" borderId="46" xfId="4" applyNumberFormat="1" applyFont="1" applyFill="1" applyBorder="1" applyAlignment="1">
      <alignment wrapText="1"/>
    </xf>
    <xf numFmtId="0" fontId="17" fillId="0" borderId="0" xfId="5" applyFont="1" applyAlignment="1">
      <alignment vertical="center"/>
    </xf>
    <xf numFmtId="171" fontId="17" fillId="0" borderId="0" xfId="5" applyNumberFormat="1" applyFont="1" applyAlignment="1">
      <alignment vertical="center"/>
    </xf>
    <xf numFmtId="170" fontId="6" fillId="0" borderId="2" xfId="4" applyNumberFormat="1" applyFont="1" applyFill="1" applyBorder="1" applyAlignment="1">
      <alignment vertical="center"/>
    </xf>
    <xf numFmtId="170" fontId="6" fillId="0" borderId="0" xfId="4" applyNumberFormat="1" applyFont="1" applyBorder="1" applyAlignment="1" applyProtection="1">
      <alignment vertical="center" wrapText="1"/>
      <protection hidden="1"/>
    </xf>
    <xf numFmtId="0" fontId="16" fillId="0" borderId="2" xfId="5" applyFont="1" applyBorder="1" applyAlignment="1">
      <alignment vertical="center"/>
    </xf>
    <xf numFmtId="0" fontId="16" fillId="0" borderId="2" xfId="5" applyFont="1" applyBorder="1" applyAlignment="1">
      <alignment vertical="center" wrapText="1"/>
    </xf>
    <xf numFmtId="0" fontId="18" fillId="0" borderId="2" xfId="5" applyFont="1" applyBorder="1" applyAlignment="1">
      <alignment horizontal="left" vertical="center"/>
    </xf>
    <xf numFmtId="171" fontId="18" fillId="0" borderId="2" xfId="5" applyNumberFormat="1" applyFont="1" applyBorder="1" applyAlignment="1">
      <alignment vertical="center"/>
    </xf>
    <xf numFmtId="0" fontId="17" fillId="0" borderId="2" xfId="5" applyFont="1" applyBorder="1" applyAlignment="1">
      <alignment vertical="center"/>
    </xf>
    <xf numFmtId="171" fontId="17" fillId="0" borderId="2" xfId="5" applyNumberFormat="1" applyFont="1" applyBorder="1" applyAlignment="1">
      <alignment vertical="center"/>
    </xf>
    <xf numFmtId="171" fontId="18" fillId="7" borderId="2" xfId="5" applyNumberFormat="1" applyFont="1" applyFill="1" applyBorder="1" applyAlignment="1">
      <alignment vertical="center"/>
    </xf>
    <xf numFmtId="0" fontId="9" fillId="0" borderId="2" xfId="5" applyFont="1" applyBorder="1" applyAlignment="1">
      <alignment horizontal="left" vertical="center"/>
    </xf>
    <xf numFmtId="170" fontId="17" fillId="0" borderId="2" xfId="4" applyNumberFormat="1" applyFont="1" applyBorder="1" applyAlignment="1">
      <alignment vertical="center"/>
    </xf>
    <xf numFmtId="170" fontId="17" fillId="0" borderId="2" xfId="4" applyNumberFormat="1" applyFont="1" applyBorder="1" applyAlignment="1">
      <alignment vertical="center" wrapText="1"/>
    </xf>
    <xf numFmtId="171" fontId="18" fillId="3" borderId="2" xfId="5" applyNumberFormat="1" applyFont="1" applyFill="1" applyBorder="1" applyAlignment="1">
      <alignment vertical="center"/>
    </xf>
    <xf numFmtId="170" fontId="5" fillId="0" borderId="0" xfId="4" applyNumberFormat="1" applyFont="1" applyBorder="1" applyAlignment="1" applyProtection="1">
      <alignment vertical="center" wrapText="1"/>
      <protection hidden="1"/>
    </xf>
    <xf numFmtId="44" fontId="18" fillId="0" borderId="2" xfId="5" applyNumberFormat="1" applyFont="1" applyBorder="1" applyAlignment="1">
      <alignment vertical="center"/>
    </xf>
    <xf numFmtId="43" fontId="6" fillId="3" borderId="2" xfId="4" applyFont="1" applyFill="1" applyBorder="1" applyProtection="1">
      <protection hidden="1"/>
    </xf>
    <xf numFmtId="43" fontId="6" fillId="0" borderId="2" xfId="4" applyFont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170" fontId="6" fillId="0" borderId="4" xfId="4" applyNumberFormat="1" applyFont="1" applyBorder="1" applyAlignment="1">
      <alignment vertical="center" wrapText="1"/>
    </xf>
    <xf numFmtId="43" fontId="6" fillId="3" borderId="6" xfId="4" applyFont="1" applyFill="1" applyBorder="1" applyProtection="1">
      <protection hidden="1"/>
    </xf>
    <xf numFmtId="170" fontId="17" fillId="0" borderId="0" xfId="4" applyNumberFormat="1" applyFont="1" applyBorder="1" applyAlignment="1">
      <alignment vertical="center" wrapText="1"/>
    </xf>
    <xf numFmtId="170" fontId="19" fillId="0" borderId="2" xfId="4" applyNumberFormat="1" applyFont="1" applyBorder="1" applyAlignment="1">
      <alignment vertical="center" wrapText="1"/>
    </xf>
    <xf numFmtId="171" fontId="19" fillId="0" borderId="2" xfId="5" applyNumberFormat="1" applyFont="1" applyBorder="1" applyAlignment="1">
      <alignment vertical="center"/>
    </xf>
    <xf numFmtId="0" fontId="19" fillId="0" borderId="2" xfId="5" applyFont="1" applyBorder="1" applyAlignment="1">
      <alignment vertical="center"/>
    </xf>
    <xf numFmtId="170" fontId="6" fillId="3" borderId="2" xfId="4" applyNumberFormat="1" applyFont="1" applyFill="1" applyBorder="1"/>
    <xf numFmtId="170" fontId="6" fillId="3" borderId="47" xfId="4" applyNumberFormat="1" applyFont="1" applyFill="1" applyBorder="1" applyAlignment="1">
      <alignment wrapText="1"/>
    </xf>
    <xf numFmtId="170" fontId="6" fillId="3" borderId="48" xfId="4" applyNumberFormat="1" applyFont="1" applyFill="1" applyBorder="1" applyAlignment="1">
      <alignment wrapText="1"/>
    </xf>
    <xf numFmtId="170" fontId="6" fillId="3" borderId="49" xfId="4" applyNumberFormat="1" applyFont="1" applyFill="1" applyBorder="1" applyAlignment="1">
      <alignment wrapText="1"/>
    </xf>
    <xf numFmtId="43" fontId="6" fillId="8" borderId="6" xfId="4" applyFont="1" applyFill="1" applyBorder="1" applyProtection="1">
      <protection hidden="1"/>
    </xf>
    <xf numFmtId="43" fontId="6" fillId="8" borderId="2" xfId="4" applyFont="1" applyFill="1" applyBorder="1" applyProtection="1">
      <protection hidden="1"/>
    </xf>
    <xf numFmtId="170" fontId="6" fillId="0" borderId="0" xfId="4" applyNumberFormat="1" applyFont="1" applyBorder="1" applyAlignment="1" applyProtection="1">
      <alignment horizontal="center" wrapText="1"/>
      <protection hidden="1"/>
    </xf>
    <xf numFmtId="170" fontId="5" fillId="0" borderId="0" xfId="4" applyNumberFormat="1" applyFont="1" applyBorder="1" applyAlignment="1" applyProtection="1">
      <alignment horizontal="center" vertical="center"/>
      <protection hidden="1"/>
    </xf>
    <xf numFmtId="170" fontId="6" fillId="0" borderId="0" xfId="4" applyNumberFormat="1" applyFont="1" applyBorder="1" applyAlignment="1" applyProtection="1">
      <alignment horizontal="center"/>
      <protection hidden="1"/>
    </xf>
    <xf numFmtId="170" fontId="5" fillId="0" borderId="2" xfId="4" applyNumberFormat="1" applyFont="1" applyBorder="1" applyProtection="1">
      <protection locked="0"/>
    </xf>
    <xf numFmtId="44" fontId="5" fillId="0" borderId="2" xfId="4" applyNumberFormat="1" applyFont="1" applyBorder="1" applyAlignment="1" applyProtection="1">
      <alignment horizontal="center" vertical="center"/>
      <protection hidden="1"/>
    </xf>
    <xf numFmtId="44" fontId="5" fillId="0" borderId="50" xfId="4" applyNumberFormat="1" applyFont="1" applyBorder="1" applyAlignment="1" applyProtection="1">
      <alignment horizontal="center" vertical="center"/>
      <protection hidden="1"/>
    </xf>
    <xf numFmtId="44" fontId="5" fillId="0" borderId="19" xfId="4" applyNumberFormat="1" applyFont="1" applyBorder="1" applyAlignment="1" applyProtection="1">
      <alignment horizontal="center" vertical="center"/>
      <protection hidden="1"/>
    </xf>
    <xf numFmtId="44" fontId="5" fillId="0" borderId="20" xfId="4" applyNumberFormat="1" applyFont="1" applyBorder="1" applyAlignment="1" applyProtection="1">
      <alignment horizontal="center" vertical="center"/>
      <protection hidden="1"/>
    </xf>
    <xf numFmtId="44" fontId="5" fillId="0" borderId="51" xfId="4" applyNumberFormat="1" applyFont="1" applyBorder="1" applyAlignment="1" applyProtection="1">
      <alignment horizontal="center" vertical="center"/>
      <protection hidden="1"/>
    </xf>
    <xf numFmtId="44" fontId="6" fillId="0" borderId="2" xfId="4" applyNumberFormat="1" applyFont="1" applyBorder="1" applyAlignment="1" applyProtection="1">
      <alignment horizontal="center" wrapText="1"/>
      <protection hidden="1"/>
    </xf>
    <xf numFmtId="170" fontId="5" fillId="0" borderId="0" xfId="4" applyNumberFormat="1" applyFont="1" applyBorder="1" applyAlignment="1" applyProtection="1">
      <alignment horizontal="center"/>
      <protection hidden="1"/>
    </xf>
    <xf numFmtId="44" fontId="5" fillId="0" borderId="0" xfId="4" applyNumberFormat="1" applyFont="1" applyBorder="1" applyAlignment="1" applyProtection="1">
      <alignment horizontal="center" vertical="center"/>
      <protection hidden="1"/>
    </xf>
    <xf numFmtId="171" fontId="19" fillId="0" borderId="2" xfId="5" applyNumberFormat="1" applyFont="1" applyBorder="1" applyAlignment="1">
      <alignment vertical="center" wrapText="1"/>
    </xf>
    <xf numFmtId="0" fontId="19" fillId="0" borderId="38" xfId="5" applyFont="1" applyBorder="1" applyAlignment="1">
      <alignment vertical="center"/>
    </xf>
    <xf numFmtId="0" fontId="19" fillId="0" borderId="4" xfId="5" applyFont="1" applyBorder="1" applyAlignment="1">
      <alignment vertical="center"/>
    </xf>
    <xf numFmtId="0" fontId="20" fillId="0" borderId="0" xfId="5" applyFont="1" applyAlignment="1">
      <alignment vertical="center"/>
    </xf>
    <xf numFmtId="171" fontId="17" fillId="0" borderId="4" xfId="5" applyNumberFormat="1" applyFont="1" applyBorder="1" applyAlignment="1">
      <alignment vertical="center"/>
    </xf>
    <xf numFmtId="0" fontId="17" fillId="0" borderId="38" xfId="5" applyFont="1" applyBorder="1" applyAlignment="1">
      <alignment vertical="center"/>
    </xf>
    <xf numFmtId="170" fontId="17" fillId="0" borderId="2" xfId="4" applyNumberFormat="1" applyFont="1" applyFill="1" applyBorder="1" applyAlignment="1">
      <alignment vertical="center"/>
    </xf>
    <xf numFmtId="170" fontId="5" fillId="0" borderId="0" xfId="4" applyNumberFormat="1" applyFont="1" applyAlignment="1" applyProtection="1">
      <alignment horizontal="center"/>
      <protection hidden="1"/>
    </xf>
    <xf numFmtId="170" fontId="6" fillId="0" borderId="8" xfId="4" applyNumberFormat="1" applyFont="1" applyBorder="1" applyAlignment="1" applyProtection="1">
      <alignment horizontal="center"/>
      <protection locked="0"/>
    </xf>
    <xf numFmtId="170" fontId="5" fillId="2" borderId="25" xfId="4" applyNumberFormat="1" applyFont="1" applyFill="1" applyBorder="1" applyAlignment="1" applyProtection="1">
      <alignment horizontal="center" vertical="center" wrapText="1"/>
      <protection hidden="1"/>
    </xf>
    <xf numFmtId="170" fontId="5" fillId="2" borderId="7" xfId="4" applyNumberFormat="1" applyFont="1" applyFill="1" applyBorder="1" applyAlignment="1" applyProtection="1">
      <alignment horizontal="center" vertical="center" wrapText="1"/>
      <protection hidden="1"/>
    </xf>
    <xf numFmtId="170" fontId="5" fillId="2" borderId="6" xfId="4" applyNumberFormat="1" applyFont="1" applyFill="1" applyBorder="1" applyAlignment="1" applyProtection="1">
      <alignment horizontal="center" vertical="center" wrapText="1"/>
      <protection hidden="1"/>
    </xf>
    <xf numFmtId="170" fontId="8" fillId="0" borderId="2" xfId="4" applyNumberFormat="1" applyFont="1" applyBorder="1" applyAlignment="1" applyProtection="1">
      <alignment horizontal="center" wrapText="1"/>
      <protection hidden="1"/>
    </xf>
    <xf numFmtId="170" fontId="8" fillId="0" borderId="4" xfId="4" applyNumberFormat="1" applyFont="1" applyBorder="1" applyAlignment="1" applyProtection="1">
      <alignment horizontal="center" wrapText="1"/>
      <protection hidden="1"/>
    </xf>
    <xf numFmtId="170" fontId="7" fillId="0" borderId="19" xfId="4" applyNumberFormat="1" applyFont="1" applyBorder="1" applyAlignment="1" applyProtection="1">
      <alignment horizontal="center"/>
      <protection hidden="1"/>
    </xf>
    <xf numFmtId="170" fontId="7" fillId="0" borderId="20" xfId="4" applyNumberFormat="1" applyFont="1" applyBorder="1" applyAlignment="1" applyProtection="1">
      <alignment horizontal="center"/>
      <protection hidden="1"/>
    </xf>
    <xf numFmtId="170" fontId="7" fillId="0" borderId="27" xfId="4" applyNumberFormat="1" applyFont="1" applyBorder="1" applyAlignment="1" applyProtection="1">
      <alignment horizontal="center"/>
      <protection hidden="1"/>
    </xf>
    <xf numFmtId="170" fontId="5" fillId="0" borderId="4" xfId="4" applyNumberFormat="1" applyFont="1" applyBorder="1" applyAlignment="1" applyProtection="1">
      <alignment horizontal="center" wrapText="1"/>
      <protection hidden="1"/>
    </xf>
    <xf numFmtId="170" fontId="5" fillId="0" borderId="7" xfId="4" applyNumberFormat="1" applyFont="1" applyBorder="1" applyAlignment="1" applyProtection="1">
      <alignment horizontal="center" wrapText="1"/>
      <protection hidden="1"/>
    </xf>
    <xf numFmtId="170" fontId="5" fillId="0" borderId="6" xfId="4" applyNumberFormat="1" applyFont="1" applyBorder="1" applyAlignment="1" applyProtection="1">
      <alignment horizontal="center" wrapText="1"/>
      <protection hidden="1"/>
    </xf>
    <xf numFmtId="170" fontId="5" fillId="0" borderId="23" xfId="4" applyNumberFormat="1" applyFont="1" applyBorder="1" applyAlignment="1" applyProtection="1">
      <alignment horizontal="center" vertical="center"/>
      <protection hidden="1"/>
    </xf>
    <xf numFmtId="170" fontId="5" fillId="0" borderId="24" xfId="4" applyNumberFormat="1" applyFont="1" applyBorder="1" applyAlignment="1" applyProtection="1">
      <alignment horizontal="center" vertical="center"/>
      <protection hidden="1"/>
    </xf>
    <xf numFmtId="170" fontId="6" fillId="0" borderId="2" xfId="4" applyNumberFormat="1" applyFont="1" applyBorder="1" applyAlignment="1" applyProtection="1">
      <alignment horizontal="center" wrapText="1"/>
      <protection hidden="1"/>
    </xf>
    <xf numFmtId="170" fontId="6" fillId="0" borderId="4" xfId="4" applyNumberFormat="1" applyFont="1" applyBorder="1" applyAlignment="1" applyProtection="1">
      <alignment horizontal="center" wrapText="1"/>
      <protection hidden="1"/>
    </xf>
    <xf numFmtId="170" fontId="5" fillId="0" borderId="22" xfId="4" applyNumberFormat="1" applyFont="1" applyBorder="1" applyAlignment="1" applyProtection="1">
      <alignment horizontal="center" vertical="center"/>
      <protection hidden="1"/>
    </xf>
    <xf numFmtId="170" fontId="5" fillId="0" borderId="18" xfId="4" applyNumberFormat="1" applyFont="1" applyBorder="1" applyAlignment="1" applyProtection="1">
      <alignment horizontal="center" vertical="center"/>
      <protection hidden="1"/>
    </xf>
    <xf numFmtId="170" fontId="5" fillId="0" borderId="1" xfId="4" applyNumberFormat="1" applyFont="1" applyBorder="1" applyAlignment="1" applyProtection="1">
      <alignment horizontal="center" vertical="center"/>
      <protection hidden="1"/>
    </xf>
    <xf numFmtId="170" fontId="5" fillId="0" borderId="0" xfId="4" applyNumberFormat="1" applyFont="1" applyAlignment="1" applyProtection="1">
      <alignment horizontal="center" vertical="center"/>
      <protection hidden="1"/>
    </xf>
    <xf numFmtId="170" fontId="5" fillId="0" borderId="8" xfId="4" applyNumberFormat="1" applyFont="1" applyBorder="1" applyAlignment="1" applyProtection="1">
      <alignment horizontal="center" vertical="center"/>
      <protection hidden="1"/>
    </xf>
    <xf numFmtId="170" fontId="5" fillId="0" borderId="15" xfId="4" applyNumberFormat="1" applyFont="1" applyBorder="1" applyAlignment="1" applyProtection="1">
      <alignment horizontal="center" vertical="center"/>
      <protection hidden="1"/>
    </xf>
    <xf numFmtId="170" fontId="5" fillId="0" borderId="16" xfId="4" applyNumberFormat="1" applyFont="1" applyBorder="1" applyAlignment="1" applyProtection="1">
      <alignment horizontal="center" vertical="center"/>
      <protection hidden="1"/>
    </xf>
    <xf numFmtId="170" fontId="5" fillId="0" borderId="17" xfId="4" applyNumberFormat="1" applyFont="1" applyBorder="1" applyAlignment="1" applyProtection="1">
      <alignment horizontal="center" vertical="center"/>
      <protection hidden="1"/>
    </xf>
    <xf numFmtId="43" fontId="5" fillId="0" borderId="22" xfId="4" applyFont="1" applyBorder="1" applyAlignment="1" applyProtection="1">
      <alignment horizontal="center" vertical="center"/>
      <protection hidden="1"/>
    </xf>
    <xf numFmtId="43" fontId="5" fillId="0" borderId="18" xfId="4" applyFont="1" applyBorder="1" applyAlignment="1" applyProtection="1">
      <alignment horizontal="center" vertical="center"/>
      <protection hidden="1"/>
    </xf>
    <xf numFmtId="43" fontId="5" fillId="0" borderId="23" xfId="4" applyFont="1" applyBorder="1" applyAlignment="1" applyProtection="1">
      <alignment horizontal="center" vertical="center"/>
      <protection hidden="1"/>
    </xf>
    <xf numFmtId="43" fontId="5" fillId="0" borderId="24" xfId="4" applyFont="1" applyBorder="1" applyAlignment="1" applyProtection="1">
      <alignment horizontal="center" vertical="center"/>
      <protection hidden="1"/>
    </xf>
    <xf numFmtId="170" fontId="5" fillId="0" borderId="33" xfId="4" applyNumberFormat="1" applyFont="1" applyBorder="1" applyAlignment="1" applyProtection="1">
      <alignment horizontal="center" vertical="center"/>
      <protection hidden="1"/>
    </xf>
    <xf numFmtId="170" fontId="5" fillId="0" borderId="32" xfId="4" applyNumberFormat="1" applyFont="1" applyBorder="1" applyAlignment="1" applyProtection="1">
      <alignment horizontal="center" vertical="center"/>
      <protection hidden="1"/>
    </xf>
    <xf numFmtId="170" fontId="5" fillId="0" borderId="38" xfId="4" applyNumberFormat="1" applyFont="1" applyBorder="1" applyAlignment="1" applyProtection="1">
      <alignment horizontal="center" vertical="center"/>
      <protection hidden="1"/>
    </xf>
    <xf numFmtId="170" fontId="5" fillId="0" borderId="21" xfId="4" applyNumberFormat="1" applyFont="1" applyBorder="1" applyAlignment="1" applyProtection="1">
      <alignment horizontal="center" vertical="center"/>
      <protection hidden="1"/>
    </xf>
    <xf numFmtId="170" fontId="6" fillId="0" borderId="0" xfId="4" applyNumberFormat="1" applyFont="1" applyBorder="1" applyAlignment="1" applyProtection="1">
      <alignment horizontal="center"/>
      <protection hidden="1"/>
    </xf>
    <xf numFmtId="170" fontId="6" fillId="0" borderId="1" xfId="4" applyNumberFormat="1" applyFont="1" applyBorder="1" applyAlignment="1" applyProtection="1">
      <alignment horizontal="center"/>
      <protection hidden="1"/>
    </xf>
    <xf numFmtId="170" fontId="6" fillId="0" borderId="15" xfId="4" applyNumberFormat="1" applyFont="1" applyBorder="1" applyAlignment="1" applyProtection="1">
      <alignment horizontal="center"/>
      <protection hidden="1"/>
    </xf>
    <xf numFmtId="170" fontId="6" fillId="0" borderId="16" xfId="4" applyNumberFormat="1" applyFont="1" applyBorder="1" applyAlignment="1" applyProtection="1">
      <alignment horizontal="center"/>
      <protection hidden="1"/>
    </xf>
    <xf numFmtId="170" fontId="6" fillId="0" borderId="17" xfId="4" applyNumberFormat="1" applyFont="1" applyBorder="1" applyAlignment="1" applyProtection="1">
      <alignment horizontal="center"/>
      <protection hidden="1"/>
    </xf>
    <xf numFmtId="170" fontId="5" fillId="0" borderId="15" xfId="4" applyNumberFormat="1" applyFont="1" applyBorder="1" applyAlignment="1" applyProtection="1">
      <alignment horizontal="center"/>
      <protection hidden="1"/>
    </xf>
    <xf numFmtId="170" fontId="5" fillId="0" borderId="16" xfId="4" applyNumberFormat="1" applyFont="1" applyBorder="1" applyAlignment="1" applyProtection="1">
      <alignment horizontal="center"/>
      <protection hidden="1"/>
    </xf>
    <xf numFmtId="170" fontId="5" fillId="0" borderId="17" xfId="4" applyNumberFormat="1" applyFont="1" applyBorder="1" applyAlignment="1" applyProtection="1">
      <alignment horizontal="center"/>
      <protection hidden="1"/>
    </xf>
    <xf numFmtId="44" fontId="5" fillId="0" borderId="1" xfId="4" applyNumberFormat="1" applyFont="1" applyBorder="1" applyAlignment="1" applyProtection="1">
      <alignment horizontal="center" vertical="center"/>
      <protection hidden="1"/>
    </xf>
    <xf numFmtId="170" fontId="5" fillId="0" borderId="1" xfId="4" applyNumberFormat="1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165" fontId="6" fillId="0" borderId="8" xfId="0" applyNumberFormat="1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165" fontId="6" fillId="3" borderId="7" xfId="0" applyNumberFormat="1" applyFont="1" applyFill="1" applyBorder="1" applyAlignment="1" applyProtection="1">
      <alignment horizontal="center"/>
      <protection hidden="1"/>
    </xf>
    <xf numFmtId="0" fontId="6" fillId="3" borderId="7" xfId="0" applyFont="1" applyFill="1" applyBorder="1" applyAlignment="1" applyProtection="1">
      <alignment horizontal="center"/>
      <protection hidden="1"/>
    </xf>
    <xf numFmtId="165" fontId="6" fillId="0" borderId="7" xfId="0" applyNumberFormat="1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165" fontId="5" fillId="0" borderId="8" xfId="0" applyNumberFormat="1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168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170" fontId="6" fillId="0" borderId="2" xfId="4" applyNumberFormat="1" applyFont="1" applyBorder="1" applyAlignment="1">
      <alignment horizontal="center" vertical="center"/>
    </xf>
    <xf numFmtId="170" fontId="6" fillId="0" borderId="52" xfId="4" applyNumberFormat="1" applyFont="1" applyBorder="1" applyAlignment="1" applyProtection="1">
      <alignment horizontal="center" vertical="center"/>
      <protection hidden="1"/>
    </xf>
    <xf numFmtId="170" fontId="6" fillId="0" borderId="53" xfId="4" applyNumberFormat="1" applyFont="1" applyBorder="1" applyAlignment="1" applyProtection="1">
      <alignment horizontal="center" vertical="center"/>
      <protection hidden="1"/>
    </xf>
    <xf numFmtId="170" fontId="6" fillId="0" borderId="54" xfId="4" applyNumberFormat="1" applyFont="1" applyBorder="1" applyAlignment="1" applyProtection="1">
      <alignment horizontal="center" vertical="center"/>
      <protection hidden="1"/>
    </xf>
    <xf numFmtId="170" fontId="6" fillId="0" borderId="55" xfId="4" applyNumberFormat="1" applyFont="1" applyBorder="1" applyAlignment="1" applyProtection="1">
      <alignment horizontal="center" vertical="center"/>
      <protection hidden="1"/>
    </xf>
    <xf numFmtId="170" fontId="6" fillId="0" borderId="56" xfId="4" applyNumberFormat="1" applyFont="1" applyBorder="1" applyAlignment="1" applyProtection="1">
      <alignment horizontal="center" vertical="center"/>
      <protection hidden="1"/>
    </xf>
    <xf numFmtId="170" fontId="6" fillId="0" borderId="26" xfId="4" applyNumberFormat="1" applyFont="1" applyBorder="1" applyAlignment="1" applyProtection="1">
      <alignment horizontal="center" vertical="center"/>
      <protection hidden="1"/>
    </xf>
    <xf numFmtId="170" fontId="6" fillId="0" borderId="57" xfId="4" applyNumberFormat="1" applyFont="1" applyBorder="1" applyAlignment="1">
      <alignment horizontal="center" vertical="center"/>
    </xf>
    <xf numFmtId="170" fontId="6" fillId="0" borderId="38" xfId="4" applyNumberFormat="1" applyFont="1" applyBorder="1" applyAlignment="1">
      <alignment horizontal="center" vertical="center"/>
    </xf>
    <xf numFmtId="170" fontId="6" fillId="0" borderId="21" xfId="4" applyNumberFormat="1" applyFont="1" applyBorder="1" applyAlignment="1">
      <alignment horizontal="center" vertical="center"/>
    </xf>
    <xf numFmtId="170" fontId="6" fillId="0" borderId="28" xfId="4" applyNumberFormat="1" applyFont="1" applyBorder="1" applyAlignment="1">
      <alignment horizontal="center" vertical="center"/>
    </xf>
    <xf numFmtId="170" fontId="6" fillId="0" borderId="0" xfId="4" applyNumberFormat="1" applyFont="1" applyBorder="1" applyAlignment="1">
      <alignment horizontal="center" vertical="center"/>
    </xf>
    <xf numFmtId="170" fontId="6" fillId="0" borderId="8" xfId="4" applyNumberFormat="1" applyFont="1" applyBorder="1" applyAlignment="1">
      <alignment horizontal="center" vertical="center"/>
    </xf>
    <xf numFmtId="170" fontId="6" fillId="0" borderId="58" xfId="4" applyNumberFormat="1" applyFont="1" applyBorder="1" applyAlignment="1">
      <alignment horizontal="center" vertical="center"/>
    </xf>
    <xf numFmtId="170" fontId="6" fillId="0" borderId="35" xfId="4" applyNumberFormat="1" applyFont="1" applyBorder="1" applyAlignment="1">
      <alignment horizontal="center" vertical="center"/>
    </xf>
    <xf numFmtId="170" fontId="6" fillId="0" borderId="36" xfId="4" applyNumberFormat="1" applyFont="1" applyBorder="1" applyAlignment="1">
      <alignment horizontal="center" vertical="center"/>
    </xf>
    <xf numFmtId="170" fontId="5" fillId="0" borderId="35" xfId="4" applyNumberFormat="1" applyFont="1" applyBorder="1" applyAlignment="1" applyProtection="1">
      <alignment vertical="center"/>
      <protection hidden="1"/>
    </xf>
    <xf numFmtId="170" fontId="5" fillId="0" borderId="36" xfId="4" applyNumberFormat="1" applyFont="1" applyBorder="1" applyAlignment="1" applyProtection="1">
      <alignment vertical="center"/>
      <protection hidden="1"/>
    </xf>
    <xf numFmtId="170" fontId="5" fillId="0" borderId="22" xfId="4" applyNumberFormat="1" applyFont="1" applyBorder="1" applyAlignment="1" applyProtection="1">
      <alignment vertical="center"/>
      <protection hidden="1"/>
    </xf>
    <xf numFmtId="170" fontId="5" fillId="0" borderId="18" xfId="4" applyNumberFormat="1" applyFont="1" applyBorder="1" applyAlignment="1" applyProtection="1">
      <alignment vertical="center"/>
      <protection hidden="1"/>
    </xf>
    <xf numFmtId="170" fontId="5" fillId="0" borderId="23" xfId="4" applyNumberFormat="1" applyFont="1" applyBorder="1" applyAlignment="1" applyProtection="1">
      <alignment vertical="center"/>
      <protection hidden="1"/>
    </xf>
    <xf numFmtId="170" fontId="5" fillId="0" borderId="24" xfId="4" applyNumberFormat="1" applyFont="1" applyBorder="1" applyAlignment="1" applyProtection="1">
      <alignment vertical="center"/>
      <protection hidden="1"/>
    </xf>
    <xf numFmtId="170" fontId="6" fillId="0" borderId="2" xfId="4" applyNumberFormat="1" applyFont="1" applyBorder="1" applyAlignment="1">
      <alignment horizontal="center" vertical="center" wrapText="1"/>
    </xf>
    <xf numFmtId="170" fontId="5" fillId="2" borderId="30" xfId="4" applyNumberFormat="1" applyFont="1" applyFill="1" applyBorder="1" applyAlignment="1" applyProtection="1">
      <alignment vertical="center"/>
      <protection hidden="1"/>
    </xf>
    <xf numFmtId="170" fontId="5" fillId="2" borderId="29" xfId="4" applyNumberFormat="1" applyFont="1" applyFill="1" applyBorder="1" applyAlignment="1" applyProtection="1">
      <alignment vertical="center"/>
      <protection hidden="1"/>
    </xf>
    <xf numFmtId="170" fontId="6" fillId="2" borderId="3" xfId="4" applyNumberFormat="1" applyFont="1" applyFill="1" applyBorder="1" applyProtection="1">
      <protection hidden="1"/>
    </xf>
    <xf numFmtId="170" fontId="6" fillId="2" borderId="2" xfId="4" applyNumberFormat="1" applyFont="1" applyFill="1" applyBorder="1" applyProtection="1">
      <protection hidden="1"/>
    </xf>
    <xf numFmtId="170" fontId="6" fillId="2" borderId="14" xfId="4" applyNumberFormat="1" applyFont="1" applyFill="1" applyBorder="1" applyProtection="1">
      <protection hidden="1"/>
    </xf>
    <xf numFmtId="170" fontId="5" fillId="2" borderId="22" xfId="4" applyNumberFormat="1" applyFont="1" applyFill="1" applyBorder="1" applyAlignment="1" applyProtection="1">
      <alignment vertical="center"/>
      <protection hidden="1"/>
    </xf>
    <xf numFmtId="170" fontId="5" fillId="2" borderId="23" xfId="4" applyNumberFormat="1" applyFont="1" applyFill="1" applyBorder="1" applyAlignment="1" applyProtection="1">
      <alignment vertical="center"/>
      <protection hidden="1"/>
    </xf>
    <xf numFmtId="170" fontId="5" fillId="2" borderId="59" xfId="4" applyNumberFormat="1" applyFont="1" applyFill="1" applyBorder="1" applyAlignment="1" applyProtection="1">
      <alignment horizontal="center" vertical="center" wrapText="1"/>
      <protection locked="0"/>
    </xf>
    <xf numFmtId="170" fontId="5" fillId="2" borderId="28" xfId="4" applyNumberFormat="1" applyFont="1" applyFill="1" applyBorder="1" applyAlignment="1" applyProtection="1">
      <alignment horizontal="center" vertical="center" wrapText="1"/>
      <protection locked="0"/>
    </xf>
    <xf numFmtId="170" fontId="5" fillId="2" borderId="58" xfId="4" applyNumberFormat="1" applyFont="1" applyFill="1" applyBorder="1" applyAlignment="1" applyProtection="1">
      <alignment horizontal="center" vertical="center" wrapText="1"/>
      <protection locked="0"/>
    </xf>
    <xf numFmtId="170" fontId="5" fillId="0" borderId="2" xfId="4" applyNumberFormat="1" applyFont="1" applyBorder="1" applyAlignment="1" applyProtection="1">
      <alignment horizontal="center" vertical="center"/>
      <protection hidden="1"/>
    </xf>
    <xf numFmtId="170" fontId="6" fillId="2" borderId="55" xfId="4" applyNumberFormat="1" applyFont="1" applyFill="1" applyBorder="1" applyProtection="1">
      <protection hidden="1"/>
    </xf>
    <xf numFmtId="170" fontId="6" fillId="2" borderId="50" xfId="4" applyNumberFormat="1" applyFont="1" applyFill="1" applyBorder="1" applyProtection="1">
      <protection hidden="1"/>
    </xf>
    <xf numFmtId="170" fontId="6" fillId="2" borderId="60" xfId="4" applyNumberFormat="1" applyFont="1" applyFill="1" applyBorder="1" applyProtection="1">
      <protection hidden="1"/>
    </xf>
    <xf numFmtId="170" fontId="6" fillId="0" borderId="18" xfId="4" applyNumberFormat="1" applyFont="1" applyBorder="1"/>
    <xf numFmtId="170" fontId="6" fillId="0" borderId="26" xfId="4" applyNumberFormat="1" applyFont="1" applyBorder="1" applyProtection="1">
      <protection hidden="1"/>
    </xf>
    <xf numFmtId="170" fontId="6" fillId="3" borderId="2" xfId="4" applyNumberFormat="1" applyFont="1" applyFill="1" applyBorder="1" applyAlignment="1">
      <alignment horizontal="center" vertical="center"/>
    </xf>
    <xf numFmtId="170" fontId="6" fillId="0" borderId="2" xfId="4" applyNumberFormat="1" applyFont="1" applyBorder="1" applyAlignment="1" applyProtection="1">
      <alignment horizontal="center" vertical="center"/>
      <protection hidden="1"/>
    </xf>
    <xf numFmtId="170" fontId="5" fillId="2" borderId="34" xfId="4" applyNumberFormat="1" applyFont="1" applyFill="1" applyBorder="1" applyAlignment="1" applyProtection="1">
      <alignment vertical="center"/>
      <protection hidden="1"/>
    </xf>
    <xf numFmtId="170" fontId="5" fillId="2" borderId="35" xfId="4" applyNumberFormat="1" applyFont="1" applyFill="1" applyBorder="1" applyAlignment="1" applyProtection="1">
      <alignment vertical="center"/>
      <protection hidden="1"/>
    </xf>
    <xf numFmtId="170" fontId="5" fillId="2" borderId="37" xfId="4" applyNumberFormat="1" applyFont="1" applyFill="1" applyBorder="1" applyAlignment="1" applyProtection="1">
      <alignment vertical="center"/>
      <protection hidden="1"/>
    </xf>
    <xf numFmtId="170" fontId="5" fillId="2" borderId="1" xfId="4" applyNumberFormat="1" applyFont="1" applyFill="1" applyBorder="1" applyAlignment="1" applyProtection="1">
      <alignment vertical="center"/>
      <protection hidden="1"/>
    </xf>
    <xf numFmtId="170" fontId="5" fillId="2" borderId="39" xfId="4" applyNumberFormat="1" applyFont="1" applyFill="1" applyBorder="1" applyAlignment="1" applyProtection="1">
      <alignment vertical="center"/>
      <protection hidden="1"/>
    </xf>
    <xf numFmtId="170" fontId="5" fillId="2" borderId="38" xfId="4" applyNumberFormat="1" applyFont="1" applyFill="1" applyBorder="1" applyAlignment="1" applyProtection="1">
      <alignment vertical="center"/>
      <protection hidden="1"/>
    </xf>
    <xf numFmtId="170" fontId="5" fillId="2" borderId="0" xfId="4" applyNumberFormat="1" applyFont="1" applyFill="1" applyAlignment="1" applyProtection="1">
      <alignment vertical="center"/>
      <protection hidden="1"/>
    </xf>
    <xf numFmtId="170" fontId="5" fillId="2" borderId="33" xfId="4" applyNumberFormat="1" applyFont="1" applyFill="1" applyBorder="1" applyAlignment="1" applyProtection="1">
      <alignment vertical="center"/>
      <protection hidden="1"/>
    </xf>
    <xf numFmtId="43" fontId="5" fillId="2" borderId="34" xfId="4" applyFont="1" applyFill="1" applyBorder="1" applyAlignment="1" applyProtection="1">
      <alignment vertical="center"/>
      <protection hidden="1"/>
    </xf>
    <xf numFmtId="43" fontId="5" fillId="2" borderId="30" xfId="4" applyFont="1" applyFill="1" applyBorder="1" applyAlignment="1" applyProtection="1">
      <alignment vertical="center"/>
      <protection hidden="1"/>
    </xf>
    <xf numFmtId="43" fontId="5" fillId="2" borderId="29" xfId="4" applyFont="1" applyFill="1" applyBorder="1" applyAlignment="1" applyProtection="1">
      <alignment vertical="center"/>
      <protection hidden="1"/>
    </xf>
    <xf numFmtId="43" fontId="5" fillId="2" borderId="35" xfId="4" applyFont="1" applyFill="1" applyBorder="1" applyAlignment="1" applyProtection="1">
      <alignment vertical="center"/>
      <protection hidden="1"/>
    </xf>
    <xf numFmtId="43" fontId="5" fillId="2" borderId="22" xfId="4" applyFont="1" applyFill="1" applyBorder="1" applyAlignment="1" applyProtection="1">
      <alignment vertical="center"/>
      <protection hidden="1"/>
    </xf>
    <xf numFmtId="43" fontId="5" fillId="2" borderId="23" xfId="4" applyFont="1" applyFill="1" applyBorder="1" applyAlignment="1" applyProtection="1">
      <alignment vertical="center"/>
      <protection hidden="1"/>
    </xf>
  </cellXfs>
  <cellStyles count="7">
    <cellStyle name="Comma" xfId="4" builtinId="3"/>
    <cellStyle name="Comma 2" xfId="6" xr:uid="{CBC7AB2D-C29C-48F8-97EC-C2A1E32D50D7}"/>
    <cellStyle name="Comma 3" xfId="3" xr:uid="{6322AF04-D2E7-498B-AE7F-68DB60256F56}"/>
    <cellStyle name="Normal" xfId="0" builtinId="0"/>
    <cellStyle name="Normal 6" xfId="5" xr:uid="{F354EB3D-3857-4030-B78E-0FE179842598}"/>
    <cellStyle name="Normal_Sheet1" xfId="2" xr:uid="{7A06B68B-039D-44B9-84DA-A0226F78497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9314</xdr:colOff>
      <xdr:row>0</xdr:row>
      <xdr:rowOff>46990</xdr:rowOff>
    </xdr:from>
    <xdr:to>
      <xdr:col>9</xdr:col>
      <xdr:colOff>1059602</xdr:colOff>
      <xdr:row>3</xdr:row>
      <xdr:rowOff>142557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8064" y="46990"/>
          <a:ext cx="2165773" cy="540067"/>
        </a:xfrm>
        <a:prstGeom prst="rect">
          <a:avLst/>
        </a:prstGeom>
      </xdr:spPr>
    </xdr:pic>
    <xdr:clientData/>
  </xdr:twoCellAnchor>
  <xdr:oneCellAnchor>
    <xdr:from>
      <xdr:col>8</xdr:col>
      <xdr:colOff>22860</xdr:colOff>
      <xdr:row>41</xdr:row>
      <xdr:rowOff>7620</xdr:rowOff>
    </xdr:from>
    <xdr:ext cx="2217420" cy="54892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3220" y="4960620"/>
          <a:ext cx="2217420" cy="548920"/>
        </a:xfrm>
        <a:prstGeom prst="rect">
          <a:avLst/>
        </a:prstGeom>
      </xdr:spPr>
    </xdr:pic>
    <xdr:clientData/>
  </xdr:oneCellAnchor>
  <xdr:oneCellAnchor>
    <xdr:from>
      <xdr:col>7</xdr:col>
      <xdr:colOff>946573</xdr:colOff>
      <xdr:row>82</xdr:row>
      <xdr:rowOff>15664</xdr:rowOff>
    </xdr:from>
    <xdr:ext cx="2301240" cy="569669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4073" y="9784081"/>
          <a:ext cx="2301240" cy="569669"/>
        </a:xfrm>
        <a:prstGeom prst="rect">
          <a:avLst/>
        </a:prstGeom>
      </xdr:spPr>
    </xdr:pic>
    <xdr:clientData/>
  </xdr:oneCellAnchor>
  <xdr:oneCellAnchor>
    <xdr:from>
      <xdr:col>7</xdr:col>
      <xdr:colOff>970704</xdr:colOff>
      <xdr:row>125</xdr:row>
      <xdr:rowOff>107528</xdr:rowOff>
    </xdr:from>
    <xdr:ext cx="2225040" cy="550806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8204" y="14659611"/>
          <a:ext cx="2225040" cy="550806"/>
        </a:xfrm>
        <a:prstGeom prst="rect">
          <a:avLst/>
        </a:prstGeom>
      </xdr:spPr>
    </xdr:pic>
    <xdr:clientData/>
  </xdr:oneCellAnchor>
  <xdr:oneCellAnchor>
    <xdr:from>
      <xdr:col>7</xdr:col>
      <xdr:colOff>744220</xdr:colOff>
      <xdr:row>167</xdr:row>
      <xdr:rowOff>93980</xdr:rowOff>
    </xdr:from>
    <xdr:ext cx="2487384" cy="61574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7120" y="24427180"/>
          <a:ext cx="2487384" cy="615749"/>
        </a:xfrm>
        <a:prstGeom prst="rect">
          <a:avLst/>
        </a:prstGeom>
      </xdr:spPr>
    </xdr:pic>
    <xdr:clientData/>
  </xdr:oneCellAnchor>
  <xdr:oneCellAnchor>
    <xdr:from>
      <xdr:col>7</xdr:col>
      <xdr:colOff>731520</xdr:colOff>
      <xdr:row>205</xdr:row>
      <xdr:rowOff>81280</xdr:rowOff>
    </xdr:from>
    <xdr:ext cx="2487384" cy="61574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420" y="30713680"/>
          <a:ext cx="2487384" cy="615749"/>
        </a:xfrm>
        <a:prstGeom prst="rect">
          <a:avLst/>
        </a:prstGeom>
      </xdr:spPr>
    </xdr:pic>
    <xdr:clientData/>
  </xdr:oneCellAnchor>
  <xdr:oneCellAnchor>
    <xdr:from>
      <xdr:col>7</xdr:col>
      <xdr:colOff>1041823</xdr:colOff>
      <xdr:row>248</xdr:row>
      <xdr:rowOff>118111</xdr:rowOff>
    </xdr:from>
    <xdr:ext cx="2220684" cy="54972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9323" y="29169361"/>
          <a:ext cx="2220684" cy="549728"/>
        </a:xfrm>
        <a:prstGeom prst="rect">
          <a:avLst/>
        </a:prstGeom>
      </xdr:spPr>
    </xdr:pic>
    <xdr:clientData/>
  </xdr:oneCellAnchor>
  <xdr:oneCellAnchor>
    <xdr:from>
      <xdr:col>7</xdr:col>
      <xdr:colOff>1041823</xdr:colOff>
      <xdr:row>286</xdr:row>
      <xdr:rowOff>118111</xdr:rowOff>
    </xdr:from>
    <xdr:ext cx="2220684" cy="549728"/>
    <xdr:pic>
      <xdr:nvPicPr>
        <xdr:cNvPr id="2" name="Picture 1">
          <a:extLst>
            <a:ext uri="{FF2B5EF4-FFF2-40B4-BE49-F238E27FC236}">
              <a16:creationId xmlns:a16="http://schemas.microsoft.com/office/drawing/2014/main" id="{6D8E8F08-589F-427F-8EFB-39A36C3F2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2386" y="34685924"/>
          <a:ext cx="2220684" cy="5497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474980</xdr:colOff>
      <xdr:row>1</xdr:row>
      <xdr:rowOff>134620</xdr:rowOff>
    </xdr:from>
    <xdr:to>
      <xdr:col>11</xdr:col>
      <xdr:colOff>525234</xdr:colOff>
      <xdr:row>5</xdr:row>
      <xdr:rowOff>17579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2180" y="315595"/>
          <a:ext cx="2485479" cy="606859"/>
        </a:xfrm>
        <a:prstGeom prst="rect">
          <a:avLst/>
        </a:prstGeom>
      </xdr:spPr>
    </xdr:pic>
    <xdr:clientData/>
  </xdr:twoCellAnchor>
  <xdr:oneCellAnchor>
    <xdr:from>
      <xdr:col>7</xdr:col>
      <xdr:colOff>398780</xdr:colOff>
      <xdr:row>36</xdr:row>
      <xdr:rowOff>106045</xdr:rowOff>
    </xdr:from>
    <xdr:ext cx="2487384" cy="61574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5980" y="6440170"/>
          <a:ext cx="2487384" cy="615749"/>
        </a:xfrm>
        <a:prstGeom prst="rect">
          <a:avLst/>
        </a:prstGeom>
      </xdr:spPr>
    </xdr:pic>
    <xdr:clientData/>
  </xdr:oneCellAnchor>
  <xdr:oneCellAnchor>
    <xdr:from>
      <xdr:col>8</xdr:col>
      <xdr:colOff>34572</xdr:colOff>
      <xdr:row>70</xdr:row>
      <xdr:rowOff>7621</xdr:rowOff>
    </xdr:from>
    <xdr:ext cx="2247072" cy="55626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932" y="60426601"/>
          <a:ext cx="2247072" cy="556260"/>
        </a:xfrm>
        <a:prstGeom prst="rect">
          <a:avLst/>
        </a:prstGeom>
      </xdr:spPr>
    </xdr:pic>
    <xdr:clientData/>
  </xdr:oneCellAnchor>
  <xdr:oneCellAnchor>
    <xdr:from>
      <xdr:col>8</xdr:col>
      <xdr:colOff>7620</xdr:colOff>
      <xdr:row>103</xdr:row>
      <xdr:rowOff>7621</xdr:rowOff>
    </xdr:from>
    <xdr:ext cx="2274024" cy="562932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7980" y="65151001"/>
          <a:ext cx="2274024" cy="562932"/>
        </a:xfrm>
        <a:prstGeom prst="rect">
          <a:avLst/>
        </a:prstGeom>
      </xdr:spPr>
    </xdr:pic>
    <xdr:clientData/>
  </xdr:oneCellAnchor>
  <xdr:oneCellAnchor>
    <xdr:from>
      <xdr:col>8</xdr:col>
      <xdr:colOff>15240</xdr:colOff>
      <xdr:row>135</xdr:row>
      <xdr:rowOff>7621</xdr:rowOff>
    </xdr:from>
    <xdr:ext cx="2266404" cy="561046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69875401"/>
          <a:ext cx="2266404" cy="561046"/>
        </a:xfrm>
        <a:prstGeom prst="rect">
          <a:avLst/>
        </a:prstGeom>
      </xdr:spPr>
    </xdr:pic>
    <xdr:clientData/>
  </xdr:oneCellAnchor>
  <xdr:oneCellAnchor>
    <xdr:from>
      <xdr:col>8</xdr:col>
      <xdr:colOff>53340</xdr:colOff>
      <xdr:row>167</xdr:row>
      <xdr:rowOff>7621</xdr:rowOff>
    </xdr:from>
    <xdr:ext cx="2228304" cy="551614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74599801"/>
          <a:ext cx="2228304" cy="551614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200</xdr:row>
      <xdr:rowOff>7620</xdr:rowOff>
    </xdr:from>
    <xdr:ext cx="2243544" cy="555387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8460" y="79324200"/>
          <a:ext cx="2243544" cy="5553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54E9-6222-4651-A44F-14131640B3A6}">
  <dimension ref="A2:F39"/>
  <sheetViews>
    <sheetView view="pageBreakPreview" topLeftCell="A2" zoomScale="80" zoomScaleNormal="100" zoomScaleSheetLayoutView="80" workbookViewId="0">
      <selection activeCell="H9" sqref="H9"/>
    </sheetView>
  </sheetViews>
  <sheetFormatPr defaultColWidth="9" defaultRowHeight="12.5" x14ac:dyDescent="0.35"/>
  <cols>
    <col min="1" max="1" width="51.08984375" style="135" customWidth="1"/>
    <col min="2" max="2" width="6.90625" style="135" customWidth="1"/>
    <col min="3" max="3" width="11.36328125" style="136" customWidth="1"/>
    <col min="4" max="4" width="11.08984375" style="135" customWidth="1"/>
    <col min="5" max="5" width="10.26953125" style="135" customWidth="1"/>
    <col min="6" max="6" width="35.81640625" style="135" bestFit="1" customWidth="1"/>
    <col min="7" max="96" width="9" style="135"/>
    <col min="97" max="97" width="16.6328125" style="135" bestFit="1" customWidth="1"/>
    <col min="98" max="16384" width="9" style="135"/>
  </cols>
  <sheetData>
    <row r="2" spans="1:6" ht="26" x14ac:dyDescent="0.35">
      <c r="A2" s="139" t="s">
        <v>95</v>
      </c>
      <c r="B2" s="140" t="s">
        <v>96</v>
      </c>
      <c r="C2" s="159" t="s">
        <v>16</v>
      </c>
      <c r="D2" s="160" t="s">
        <v>17</v>
      </c>
      <c r="E2" s="160" t="s">
        <v>18</v>
      </c>
    </row>
    <row r="3" spans="1:6" x14ac:dyDescent="0.35">
      <c r="A3" s="141" t="s">
        <v>118</v>
      </c>
      <c r="B3" s="141" t="s">
        <v>99</v>
      </c>
      <c r="C3" s="142"/>
      <c r="D3" s="144"/>
      <c r="E3" s="144"/>
      <c r="F3" s="135" t="s">
        <v>150</v>
      </c>
    </row>
    <row r="4" spans="1:6" ht="15" customHeight="1" x14ac:dyDescent="0.35">
      <c r="A4" s="141" t="s">
        <v>103</v>
      </c>
      <c r="B4" s="141" t="s">
        <v>98</v>
      </c>
      <c r="C4" s="145">
        <f>C3/9*1.2</f>
        <v>0</v>
      </c>
      <c r="D4" s="145">
        <f>D3/9*1.2</f>
        <v>0</v>
      </c>
      <c r="E4" s="145">
        <f>E3/9*1.3</f>
        <v>0</v>
      </c>
    </row>
    <row r="5" spans="1:6" ht="15" customHeight="1" x14ac:dyDescent="0.35">
      <c r="A5" s="141" t="s">
        <v>115</v>
      </c>
      <c r="B5" s="141" t="s">
        <v>98</v>
      </c>
      <c r="C5" s="145">
        <f>C3/9*1.9</f>
        <v>0</v>
      </c>
      <c r="D5" s="145">
        <f>D3/9*1.9</f>
        <v>0</v>
      </c>
      <c r="E5" s="145">
        <f>E3/9*1.9</f>
        <v>0</v>
      </c>
    </row>
    <row r="6" spans="1:6" ht="15" customHeight="1" x14ac:dyDescent="0.35">
      <c r="A6" s="141" t="s">
        <v>116</v>
      </c>
      <c r="B6" s="141" t="s">
        <v>98</v>
      </c>
      <c r="C6" s="145">
        <f>C3/9*2.8</f>
        <v>0</v>
      </c>
      <c r="D6" s="145">
        <f>D3/9*2.8</f>
        <v>0</v>
      </c>
      <c r="E6" s="145">
        <f>E3/9*2.8</f>
        <v>0</v>
      </c>
    </row>
    <row r="7" spans="1:6" ht="15" customHeight="1" x14ac:dyDescent="0.35">
      <c r="A7" s="141" t="s">
        <v>104</v>
      </c>
      <c r="B7" s="141" t="s">
        <v>99</v>
      </c>
      <c r="C7" s="149"/>
      <c r="D7" s="144"/>
      <c r="E7" s="144"/>
      <c r="F7" s="135" t="s">
        <v>150</v>
      </c>
    </row>
    <row r="8" spans="1:6" ht="15" customHeight="1" x14ac:dyDescent="0.35">
      <c r="A8" s="137" t="s">
        <v>105</v>
      </c>
      <c r="B8" s="185" t="s">
        <v>99</v>
      </c>
      <c r="C8" s="151"/>
      <c r="D8" s="144"/>
      <c r="E8" s="144"/>
      <c r="F8" s="135" t="s">
        <v>150</v>
      </c>
    </row>
    <row r="9" spans="1:6" ht="15" customHeight="1" x14ac:dyDescent="0.35">
      <c r="A9" s="141" t="s">
        <v>100</v>
      </c>
      <c r="B9" s="141" t="s">
        <v>98</v>
      </c>
      <c r="C9" s="145">
        <f>C8/9*1.3</f>
        <v>0</v>
      </c>
      <c r="D9" s="145">
        <f>D8/9*1.3</f>
        <v>0</v>
      </c>
      <c r="E9" s="145">
        <f>E8/9*1.3</f>
        <v>0</v>
      </c>
    </row>
    <row r="10" spans="1:6" ht="15" customHeight="1" x14ac:dyDescent="0.35">
      <c r="A10" s="141" t="s">
        <v>101</v>
      </c>
      <c r="B10" s="141" t="s">
        <v>98</v>
      </c>
      <c r="C10" s="145">
        <f>C9*2.8</f>
        <v>0</v>
      </c>
      <c r="D10" s="145">
        <f>D9*2.8</f>
        <v>0</v>
      </c>
      <c r="E10" s="145">
        <f>E9*2.8</f>
        <v>0</v>
      </c>
    </row>
    <row r="11" spans="1:6" ht="15" customHeight="1" x14ac:dyDescent="0.35">
      <c r="A11" s="141" t="s">
        <v>102</v>
      </c>
      <c r="B11" s="141" t="s">
        <v>99</v>
      </c>
      <c r="C11" s="149"/>
      <c r="D11" s="144"/>
      <c r="E11" s="144"/>
      <c r="F11" s="135" t="s">
        <v>141</v>
      </c>
    </row>
    <row r="12" spans="1:6" ht="15" customHeight="1" x14ac:dyDescent="0.35">
      <c r="A12" s="141" t="s">
        <v>142</v>
      </c>
      <c r="B12" s="141" t="s">
        <v>98</v>
      </c>
      <c r="C12" s="142"/>
      <c r="D12" s="144"/>
      <c r="E12" s="144"/>
      <c r="F12" s="182" t="s">
        <v>140</v>
      </c>
    </row>
    <row r="13" spans="1:6" ht="15" customHeight="1" x14ac:dyDescent="0.35">
      <c r="A13" s="141" t="s">
        <v>143</v>
      </c>
      <c r="B13" s="141" t="s">
        <v>99</v>
      </c>
      <c r="C13" s="142"/>
      <c r="D13" s="144"/>
      <c r="E13" s="144"/>
      <c r="F13" s="182" t="s">
        <v>141</v>
      </c>
    </row>
    <row r="14" spans="1:6" ht="15" customHeight="1" x14ac:dyDescent="0.35">
      <c r="A14" s="141" t="s">
        <v>148</v>
      </c>
      <c r="B14" s="141" t="s">
        <v>149</v>
      </c>
      <c r="C14" s="142"/>
      <c r="D14" s="144"/>
      <c r="E14" s="144"/>
      <c r="F14" s="182"/>
    </row>
    <row r="15" spans="1:6" ht="15" customHeight="1" x14ac:dyDescent="0.35">
      <c r="A15" s="141" t="s">
        <v>144</v>
      </c>
      <c r="B15" s="141" t="s">
        <v>99</v>
      </c>
      <c r="C15" s="142"/>
      <c r="D15" s="144"/>
      <c r="E15" s="144"/>
      <c r="F15" s="182" t="s">
        <v>141</v>
      </c>
    </row>
    <row r="16" spans="1:6" ht="13" x14ac:dyDescent="0.35">
      <c r="A16" s="141" t="s">
        <v>145</v>
      </c>
      <c r="B16" s="141" t="s">
        <v>99</v>
      </c>
      <c r="C16" s="142"/>
      <c r="D16" s="144"/>
      <c r="E16" s="144"/>
      <c r="F16" s="182" t="s">
        <v>141</v>
      </c>
    </row>
    <row r="17" spans="1:6" ht="13" x14ac:dyDescent="0.35">
      <c r="A17" s="141" t="s">
        <v>146</v>
      </c>
      <c r="B17" s="141" t="s">
        <v>99</v>
      </c>
      <c r="C17" s="142"/>
      <c r="D17" s="144"/>
      <c r="E17" s="144"/>
      <c r="F17" s="182" t="s">
        <v>141</v>
      </c>
    </row>
    <row r="18" spans="1:6" ht="13" x14ac:dyDescent="0.35">
      <c r="A18" s="141" t="s">
        <v>147</v>
      </c>
      <c r="B18" s="141" t="s">
        <v>99</v>
      </c>
      <c r="C18" s="142"/>
      <c r="D18" s="144"/>
      <c r="E18" s="144"/>
      <c r="F18" s="182" t="s">
        <v>141</v>
      </c>
    </row>
    <row r="19" spans="1:6" x14ac:dyDescent="0.35">
      <c r="A19" s="147" t="s">
        <v>30</v>
      </c>
      <c r="B19" s="147" t="s">
        <v>97</v>
      </c>
      <c r="C19" s="144"/>
      <c r="D19" s="144"/>
      <c r="E19" s="144"/>
    </row>
    <row r="20" spans="1:6" x14ac:dyDescent="0.35">
      <c r="A20" s="147" t="s">
        <v>31</v>
      </c>
      <c r="B20" s="147" t="s">
        <v>97</v>
      </c>
      <c r="C20" s="144"/>
      <c r="D20" s="144"/>
      <c r="E20" s="144"/>
    </row>
    <row r="21" spans="1:6" x14ac:dyDescent="0.35">
      <c r="A21" s="147" t="s">
        <v>44</v>
      </c>
      <c r="B21" s="147" t="s">
        <v>97</v>
      </c>
      <c r="C21" s="144"/>
      <c r="D21" s="144"/>
      <c r="E21" s="144"/>
    </row>
    <row r="22" spans="1:6" ht="25" x14ac:dyDescent="0.35">
      <c r="A22" s="148" t="s">
        <v>51</v>
      </c>
      <c r="B22" s="148" t="s">
        <v>106</v>
      </c>
      <c r="C22" s="144"/>
      <c r="D22" s="144"/>
      <c r="E22" s="144"/>
    </row>
    <row r="23" spans="1:6" x14ac:dyDescent="0.35">
      <c r="A23" s="157"/>
      <c r="B23" s="157"/>
      <c r="D23" s="136"/>
      <c r="E23" s="136"/>
    </row>
    <row r="24" spans="1:6" ht="13" x14ac:dyDescent="0.35">
      <c r="A24" s="158" t="s">
        <v>124</v>
      </c>
      <c r="B24" s="158"/>
      <c r="C24" s="159" t="s">
        <v>16</v>
      </c>
      <c r="D24" s="160" t="s">
        <v>17</v>
      </c>
      <c r="E24" s="181" t="s">
        <v>18</v>
      </c>
      <c r="F24" s="180"/>
    </row>
    <row r="25" spans="1:6" x14ac:dyDescent="0.35">
      <c r="A25" s="148" t="s">
        <v>125</v>
      </c>
      <c r="B25" s="143" t="s">
        <v>126</v>
      </c>
      <c r="C25" s="144">
        <v>77</v>
      </c>
      <c r="D25" s="144">
        <f>C25*1.06</f>
        <v>81.62</v>
      </c>
      <c r="E25" s="183">
        <f>D25*1.06</f>
        <v>86.517200000000003</v>
      </c>
      <c r="F25" s="184"/>
    </row>
    <row r="26" spans="1:6" x14ac:dyDescent="0.35">
      <c r="A26" s="148" t="s">
        <v>129</v>
      </c>
      <c r="B26" s="143" t="s">
        <v>128</v>
      </c>
      <c r="C26" s="144">
        <v>122.5</v>
      </c>
      <c r="D26" s="144">
        <f>C26*1.06</f>
        <v>129.85</v>
      </c>
      <c r="E26" s="183">
        <f>D26*1.06</f>
        <v>137.64099999999999</v>
      </c>
      <c r="F26" s="184"/>
    </row>
    <row r="27" spans="1:6" x14ac:dyDescent="0.35">
      <c r="A27" s="157"/>
      <c r="D27" s="136"/>
      <c r="E27" s="136"/>
    </row>
    <row r="28" spans="1:6" ht="26" x14ac:dyDescent="0.35">
      <c r="A28" s="158" t="s">
        <v>130</v>
      </c>
      <c r="B28" s="140" t="s">
        <v>96</v>
      </c>
      <c r="C28" s="179" t="s">
        <v>151</v>
      </c>
      <c r="D28" s="179" t="s">
        <v>152</v>
      </c>
      <c r="E28" s="179" t="s">
        <v>153</v>
      </c>
    </row>
    <row r="29" spans="1:6" x14ac:dyDescent="0.35">
      <c r="A29" s="148" t="s">
        <v>132</v>
      </c>
      <c r="B29" s="143" t="s">
        <v>133</v>
      </c>
      <c r="C29" s="144"/>
      <c r="D29" s="144"/>
      <c r="E29" s="144"/>
    </row>
    <row r="30" spans="1:6" x14ac:dyDescent="0.35">
      <c r="A30" s="148" t="s">
        <v>131</v>
      </c>
      <c r="B30" s="143" t="s">
        <v>133</v>
      </c>
      <c r="C30" s="144"/>
      <c r="D30" s="144"/>
      <c r="E30" s="144"/>
    </row>
    <row r="31" spans="1:6" x14ac:dyDescent="0.35">
      <c r="A31" s="157"/>
      <c r="B31" s="157"/>
      <c r="D31" s="136"/>
      <c r="E31" s="136"/>
    </row>
    <row r="32" spans="1:6" x14ac:dyDescent="0.35">
      <c r="A32" s="138"/>
      <c r="B32" s="138"/>
    </row>
    <row r="33" spans="1:6" x14ac:dyDescent="0.35">
      <c r="A33" s="150" t="s">
        <v>119</v>
      </c>
      <c r="B33" s="150"/>
      <c r="F33" s="135" t="s">
        <v>154</v>
      </c>
    </row>
    <row r="34" spans="1:6" x14ac:dyDescent="0.35">
      <c r="A34" s="141" t="s">
        <v>108</v>
      </c>
      <c r="B34" s="143" t="s">
        <v>114</v>
      </c>
      <c r="C34" s="144"/>
      <c r="D34" s="143"/>
      <c r="E34" s="143"/>
    </row>
    <row r="35" spans="1:6" x14ac:dyDescent="0.35">
      <c r="A35" s="141" t="s">
        <v>109</v>
      </c>
      <c r="B35" s="143" t="s">
        <v>114</v>
      </c>
      <c r="C35" s="144"/>
      <c r="D35" s="143"/>
      <c r="E35" s="143"/>
    </row>
    <row r="36" spans="1:6" x14ac:dyDescent="0.35">
      <c r="A36" s="141" t="s">
        <v>110</v>
      </c>
      <c r="B36" s="143" t="s">
        <v>114</v>
      </c>
      <c r="C36" s="144"/>
      <c r="D36" s="143"/>
      <c r="E36" s="143"/>
    </row>
    <row r="37" spans="1:6" x14ac:dyDescent="0.35">
      <c r="A37" s="141" t="s">
        <v>111</v>
      </c>
      <c r="B37" s="143"/>
      <c r="C37" s="144"/>
      <c r="D37" s="143"/>
      <c r="E37" s="143"/>
    </row>
    <row r="38" spans="1:6" x14ac:dyDescent="0.35">
      <c r="A38" s="141" t="s">
        <v>112</v>
      </c>
      <c r="B38" s="143" t="s">
        <v>114</v>
      </c>
      <c r="C38" s="144"/>
      <c r="D38" s="143"/>
      <c r="E38" s="143"/>
    </row>
    <row r="39" spans="1:6" x14ac:dyDescent="0.35">
      <c r="A39" s="141" t="s">
        <v>113</v>
      </c>
      <c r="B39" s="143" t="s">
        <v>114</v>
      </c>
      <c r="C39" s="144"/>
      <c r="D39" s="143"/>
      <c r="E39" s="143"/>
    </row>
  </sheetData>
  <dataValidations count="1">
    <dataValidation type="list" allowBlank="1" showInputMessage="1" showErrorMessage="1" sqref="A34:B39" xr:uid="{EE5074FC-EFFB-4BB9-A3BE-DE5EC613E287}">
      <formula1>$DA$1:$DA$32</formula1>
    </dataValidation>
  </dataValidation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7"/>
  <sheetViews>
    <sheetView tabSelected="1" view="pageBreakPreview" topLeftCell="A157" zoomScale="80" zoomScaleNormal="100" zoomScaleSheetLayoutView="80" workbookViewId="0">
      <selection activeCell="I324" sqref="I324"/>
    </sheetView>
  </sheetViews>
  <sheetFormatPr defaultColWidth="8.81640625" defaultRowHeight="11.5" x14ac:dyDescent="0.25"/>
  <cols>
    <col min="1" max="1" width="27" style="77" customWidth="1"/>
    <col min="2" max="4" width="9.1796875" style="77" bestFit="1" customWidth="1"/>
    <col min="5" max="5" width="11" style="77" bestFit="1" customWidth="1"/>
    <col min="6" max="7" width="9.36328125" style="77" bestFit="1" customWidth="1"/>
    <col min="8" max="8" width="16.7265625" style="77" customWidth="1"/>
    <col min="9" max="9" width="16.81640625" style="77" customWidth="1"/>
    <col min="10" max="10" width="17.26953125" style="77" customWidth="1"/>
    <col min="11" max="16384" width="8.81640625" style="77"/>
  </cols>
  <sheetData>
    <row r="1" spans="1:10" x14ac:dyDescent="0.25">
      <c r="A1" s="186" t="s">
        <v>50</v>
      </c>
      <c r="B1" s="186"/>
      <c r="C1" s="186"/>
      <c r="D1" s="186"/>
      <c r="E1" s="186"/>
      <c r="F1" s="186"/>
      <c r="G1" s="186"/>
    </row>
    <row r="3" spans="1:10" x14ac:dyDescent="0.25">
      <c r="A3" s="78" t="s">
        <v>28</v>
      </c>
      <c r="B3" s="187"/>
      <c r="C3" s="187"/>
      <c r="D3" s="187"/>
      <c r="E3" s="187"/>
    </row>
    <row r="4" spans="1:10" ht="12" thickBot="1" x14ac:dyDescent="0.3"/>
    <row r="5" spans="1:10" ht="12" thickBot="1" x14ac:dyDescent="0.3">
      <c r="A5" s="79" t="s">
        <v>27</v>
      </c>
      <c r="B5" s="193" t="s">
        <v>56</v>
      </c>
      <c r="C5" s="194"/>
      <c r="D5" s="195"/>
      <c r="E5" s="80" t="s">
        <v>8</v>
      </c>
      <c r="F5" s="80" t="s">
        <v>9</v>
      </c>
      <c r="G5" s="81" t="s">
        <v>10</v>
      </c>
      <c r="H5" s="82" t="s">
        <v>12</v>
      </c>
      <c r="I5" s="83" t="s">
        <v>11</v>
      </c>
      <c r="J5" s="84" t="s">
        <v>13</v>
      </c>
    </row>
    <row r="6" spans="1:10" x14ac:dyDescent="0.25">
      <c r="A6" s="85"/>
      <c r="B6" s="86" t="s">
        <v>16</v>
      </c>
      <c r="C6" s="87" t="s">
        <v>26</v>
      </c>
      <c r="D6" s="88" t="s">
        <v>18</v>
      </c>
      <c r="E6" s="294"/>
      <c r="F6" s="295"/>
      <c r="G6" s="296"/>
      <c r="H6" s="270"/>
      <c r="I6" s="271"/>
      <c r="J6" s="272"/>
    </row>
    <row r="7" spans="1:10" x14ac:dyDescent="0.25">
      <c r="A7" s="85" t="s">
        <v>0</v>
      </c>
      <c r="B7" s="188" t="s">
        <v>24</v>
      </c>
      <c r="C7" s="189"/>
      <c r="D7" s="190"/>
      <c r="E7" s="297"/>
      <c r="F7" s="298"/>
      <c r="G7" s="299"/>
      <c r="H7" s="270"/>
      <c r="I7" s="271"/>
      <c r="J7" s="272"/>
    </row>
    <row r="8" spans="1:10" x14ac:dyDescent="0.25">
      <c r="A8" s="89" t="s">
        <v>1</v>
      </c>
      <c r="B8" s="245">
        <v>31363</v>
      </c>
      <c r="C8" s="245">
        <v>33363</v>
      </c>
      <c r="D8" s="245">
        <v>32363</v>
      </c>
      <c r="E8" s="211"/>
      <c r="F8" s="211"/>
      <c r="G8" s="213"/>
      <c r="H8" s="246">
        <f>B8*$E$8</f>
        <v>0</v>
      </c>
      <c r="I8" s="246">
        <f>C8*$F$8</f>
        <v>0</v>
      </c>
      <c r="J8" s="249">
        <f>D8*$G$8</f>
        <v>0</v>
      </c>
    </row>
    <row r="9" spans="1:10" x14ac:dyDescent="0.25">
      <c r="A9" s="89" t="s">
        <v>2</v>
      </c>
      <c r="B9" s="245"/>
      <c r="C9" s="245"/>
      <c r="D9" s="245"/>
      <c r="E9" s="211"/>
      <c r="F9" s="211"/>
      <c r="G9" s="213"/>
      <c r="H9" s="247"/>
      <c r="I9" s="247"/>
      <c r="J9" s="250"/>
    </row>
    <row r="10" spans="1:10" x14ac:dyDescent="0.25">
      <c r="A10" s="89" t="s">
        <v>3</v>
      </c>
      <c r="B10" s="245"/>
      <c r="C10" s="245"/>
      <c r="D10" s="245"/>
      <c r="E10" s="211"/>
      <c r="F10" s="211"/>
      <c r="G10" s="213"/>
      <c r="H10" s="247"/>
      <c r="I10" s="247"/>
      <c r="J10" s="250"/>
    </row>
    <row r="11" spans="1:10" x14ac:dyDescent="0.25">
      <c r="A11" s="89" t="s">
        <v>4</v>
      </c>
      <c r="B11" s="245"/>
      <c r="C11" s="245"/>
      <c r="D11" s="245"/>
      <c r="E11" s="211"/>
      <c r="F11" s="211"/>
      <c r="G11" s="213"/>
      <c r="H11" s="247"/>
      <c r="I11" s="247"/>
      <c r="J11" s="250"/>
    </row>
    <row r="12" spans="1:10" x14ac:dyDescent="0.25">
      <c r="A12" s="89" t="s">
        <v>5</v>
      </c>
      <c r="B12" s="245"/>
      <c r="C12" s="245"/>
      <c r="D12" s="245"/>
      <c r="E12" s="211"/>
      <c r="F12" s="211"/>
      <c r="G12" s="213"/>
      <c r="H12" s="247"/>
      <c r="I12" s="247"/>
      <c r="J12" s="250"/>
    </row>
    <row r="13" spans="1:10" x14ac:dyDescent="0.25">
      <c r="A13" s="89" t="s">
        <v>6</v>
      </c>
      <c r="B13" s="245"/>
      <c r="C13" s="245"/>
      <c r="D13" s="245"/>
      <c r="E13" s="211"/>
      <c r="F13" s="211"/>
      <c r="G13" s="213"/>
      <c r="H13" s="247"/>
      <c r="I13" s="247"/>
      <c r="J13" s="250"/>
    </row>
    <row r="14" spans="1:10" x14ac:dyDescent="0.25">
      <c r="A14" s="89" t="s">
        <v>7</v>
      </c>
      <c r="B14" s="245"/>
      <c r="C14" s="245"/>
      <c r="D14" s="245"/>
      <c r="E14" s="211"/>
      <c r="F14" s="211"/>
      <c r="G14" s="213"/>
      <c r="H14" s="247"/>
      <c r="I14" s="247"/>
      <c r="J14" s="250"/>
    </row>
    <row r="15" spans="1:10" ht="17.5" customHeight="1" x14ac:dyDescent="0.25">
      <c r="A15" s="94" t="s">
        <v>49</v>
      </c>
      <c r="B15" s="245"/>
      <c r="C15" s="245"/>
      <c r="D15" s="245"/>
      <c r="E15" s="211"/>
      <c r="F15" s="211"/>
      <c r="G15" s="213"/>
      <c r="H15" s="247"/>
      <c r="I15" s="247"/>
      <c r="J15" s="250"/>
    </row>
    <row r="16" spans="1:10" ht="23" x14ac:dyDescent="0.25">
      <c r="A16" s="89" t="s">
        <v>42</v>
      </c>
      <c r="B16" s="245"/>
      <c r="C16" s="245"/>
      <c r="D16" s="245"/>
      <c r="E16" s="211"/>
      <c r="F16" s="211"/>
      <c r="G16" s="213"/>
      <c r="H16" s="247"/>
      <c r="I16" s="247"/>
      <c r="J16" s="250"/>
    </row>
    <row r="17" spans="1:10" ht="15.5" customHeight="1" x14ac:dyDescent="0.25">
      <c r="A17" s="89" t="s">
        <v>55</v>
      </c>
      <c r="B17" s="245"/>
      <c r="C17" s="245"/>
      <c r="D17" s="245"/>
      <c r="E17" s="212"/>
      <c r="F17" s="212"/>
      <c r="G17" s="214"/>
      <c r="H17" s="248"/>
      <c r="I17" s="248"/>
      <c r="J17" s="251"/>
    </row>
    <row r="18" spans="1:10" ht="16.899999999999999" customHeight="1" x14ac:dyDescent="0.25">
      <c r="A18" s="95"/>
      <c r="B18" s="96"/>
      <c r="C18" s="96"/>
      <c r="D18" s="96"/>
      <c r="E18" s="191" t="s">
        <v>15</v>
      </c>
      <c r="F18" s="191"/>
      <c r="G18" s="192"/>
      <c r="H18" s="116">
        <f>SUM(H8:H17)</f>
        <v>0</v>
      </c>
      <c r="I18" s="116">
        <f>SUM(I8:I17)</f>
        <v>0</v>
      </c>
      <c r="J18" s="116">
        <f>SUM(J8:J17)</f>
        <v>0</v>
      </c>
    </row>
    <row r="19" spans="1:10" ht="16.899999999999999" customHeight="1" thickBot="1" x14ac:dyDescent="0.3">
      <c r="A19" s="95"/>
      <c r="B19" s="96"/>
      <c r="C19" s="96"/>
      <c r="D19" s="96"/>
      <c r="E19" s="201" t="s">
        <v>14</v>
      </c>
      <c r="F19" s="201"/>
      <c r="G19" s="202"/>
      <c r="H19" s="208">
        <f>SUM(H18:J18)</f>
        <v>0</v>
      </c>
      <c r="I19" s="209"/>
      <c r="J19" s="210"/>
    </row>
    <row r="20" spans="1:10" ht="16.899999999999999" customHeight="1" thickBot="1" x14ac:dyDescent="0.3">
      <c r="A20" s="95"/>
      <c r="B20" s="96"/>
      <c r="C20" s="96"/>
      <c r="D20" s="96"/>
      <c r="E20" s="167"/>
      <c r="F20" s="167"/>
      <c r="G20" s="99"/>
      <c r="H20" s="168"/>
      <c r="I20" s="168"/>
      <c r="J20" s="168"/>
    </row>
    <row r="21" spans="1:10" ht="16.899999999999999" customHeight="1" x14ac:dyDescent="0.25">
      <c r="A21" s="100" t="s">
        <v>134</v>
      </c>
      <c r="B21" s="170" t="s">
        <v>137</v>
      </c>
      <c r="C21" s="170"/>
      <c r="D21" s="170"/>
      <c r="E21" s="196" t="s">
        <v>138</v>
      </c>
      <c r="F21" s="197"/>
      <c r="G21" s="198"/>
      <c r="H21" s="82" t="s">
        <v>12</v>
      </c>
      <c r="I21" s="83" t="s">
        <v>11</v>
      </c>
      <c r="J21" s="84" t="s">
        <v>13</v>
      </c>
    </row>
    <row r="22" spans="1:10" ht="16.899999999999999" customHeight="1" x14ac:dyDescent="0.25">
      <c r="A22" s="110" t="s">
        <v>135</v>
      </c>
      <c r="B22" s="111"/>
      <c r="C22" s="111"/>
      <c r="D22" s="111"/>
      <c r="E22" s="176"/>
      <c r="F22" s="176"/>
      <c r="G22" s="176"/>
      <c r="H22" s="171">
        <f>B22*E22*12</f>
        <v>0</v>
      </c>
      <c r="I22" s="171">
        <f t="shared" ref="I22:J23" si="0">C22*F22*12</f>
        <v>0</v>
      </c>
      <c r="J22" s="171">
        <f t="shared" si="0"/>
        <v>0</v>
      </c>
    </row>
    <row r="23" spans="1:10" ht="16.899999999999999" customHeight="1" thickBot="1" x14ac:dyDescent="0.3">
      <c r="A23" s="110" t="s">
        <v>136</v>
      </c>
      <c r="B23" s="111"/>
      <c r="C23" s="111"/>
      <c r="D23" s="111"/>
      <c r="E23" s="176"/>
      <c r="F23" s="176"/>
      <c r="G23" s="176"/>
      <c r="H23" s="172">
        <f>B23*E23*12</f>
        <v>0</v>
      </c>
      <c r="I23" s="172">
        <f t="shared" si="0"/>
        <v>0</v>
      </c>
      <c r="J23" s="172">
        <f t="shared" si="0"/>
        <v>0</v>
      </c>
    </row>
    <row r="24" spans="1:10" ht="16.899999999999999" customHeight="1" thickBot="1" x14ac:dyDescent="0.3">
      <c r="A24" s="95"/>
      <c r="B24" s="96"/>
      <c r="C24" s="96"/>
      <c r="D24" s="96"/>
      <c r="E24" s="167"/>
      <c r="F24" s="167"/>
      <c r="G24" s="167"/>
      <c r="H24" s="173">
        <f>H22+H23</f>
        <v>0</v>
      </c>
      <c r="I24" s="174">
        <f t="shared" ref="I24:J24" si="1">I22+I23</f>
        <v>0</v>
      </c>
      <c r="J24" s="175">
        <f t="shared" si="1"/>
        <v>0</v>
      </c>
    </row>
    <row r="25" spans="1:10" ht="16.899999999999999" customHeight="1" x14ac:dyDescent="0.25">
      <c r="A25" s="95"/>
      <c r="B25" s="96"/>
      <c r="C25" s="96"/>
      <c r="D25" s="96"/>
      <c r="E25" s="167"/>
      <c r="F25" s="167"/>
      <c r="G25" s="167"/>
      <c r="H25" s="168"/>
      <c r="I25" s="205">
        <f>H24+I24+J24</f>
        <v>0</v>
      </c>
      <c r="J25" s="205"/>
    </row>
    <row r="26" spans="1:10" x14ac:dyDescent="0.25">
      <c r="B26" s="96"/>
      <c r="C26" s="96"/>
      <c r="D26" s="96"/>
      <c r="E26" s="98"/>
      <c r="F26" s="98"/>
      <c r="G26" s="167"/>
      <c r="H26" s="219"/>
      <c r="I26" s="219"/>
      <c r="J26" s="219"/>
    </row>
    <row r="27" spans="1:10" x14ac:dyDescent="0.25">
      <c r="A27" s="100" t="s">
        <v>29</v>
      </c>
      <c r="B27" s="101" t="s">
        <v>16</v>
      </c>
      <c r="C27" s="101" t="s">
        <v>26</v>
      </c>
      <c r="D27" s="101" t="s">
        <v>18</v>
      </c>
      <c r="E27" s="102" t="s">
        <v>8</v>
      </c>
      <c r="F27" s="102" t="s">
        <v>9</v>
      </c>
      <c r="G27" s="102" t="s">
        <v>10</v>
      </c>
      <c r="H27" s="102" t="s">
        <v>12</v>
      </c>
      <c r="I27" s="102" t="s">
        <v>11</v>
      </c>
      <c r="J27" s="102" t="s">
        <v>13</v>
      </c>
    </row>
    <row r="28" spans="1:10" x14ac:dyDescent="0.25">
      <c r="A28" s="103" t="s">
        <v>52</v>
      </c>
      <c r="B28" s="104">
        <v>2900</v>
      </c>
      <c r="C28" s="105">
        <v>2900</v>
      </c>
      <c r="D28" s="104">
        <v>2900</v>
      </c>
      <c r="E28" s="152"/>
      <c r="F28" s="152"/>
      <c r="G28" s="152"/>
      <c r="H28" s="106">
        <f t="shared" ref="H28:J29" si="2">B28*E28</f>
        <v>0</v>
      </c>
      <c r="I28" s="106">
        <f t="shared" si="2"/>
        <v>0</v>
      </c>
      <c r="J28" s="106">
        <f t="shared" si="2"/>
        <v>0</v>
      </c>
    </row>
    <row r="29" spans="1:10" x14ac:dyDescent="0.25">
      <c r="A29" s="103" t="s">
        <v>117</v>
      </c>
      <c r="B29" s="104">
        <v>2000</v>
      </c>
      <c r="C29" s="105">
        <v>2000</v>
      </c>
      <c r="D29" s="104">
        <v>2000</v>
      </c>
      <c r="E29" s="152"/>
      <c r="F29" s="152"/>
      <c r="G29" s="152"/>
      <c r="H29" s="106">
        <f t="shared" si="2"/>
        <v>0</v>
      </c>
      <c r="I29" s="106">
        <f t="shared" si="2"/>
        <v>0</v>
      </c>
      <c r="J29" s="106">
        <f t="shared" si="2"/>
        <v>0</v>
      </c>
    </row>
    <row r="30" spans="1:10" x14ac:dyDescent="0.25">
      <c r="A30" s="103" t="s">
        <v>53</v>
      </c>
      <c r="B30" s="104">
        <v>2300</v>
      </c>
      <c r="C30" s="105">
        <v>2300</v>
      </c>
      <c r="D30" s="104">
        <v>2300</v>
      </c>
      <c r="E30" s="152"/>
      <c r="F30" s="152"/>
      <c r="G30" s="152"/>
      <c r="H30" s="106">
        <f t="shared" ref="H30:H38" si="3">B30*E30</f>
        <v>0</v>
      </c>
      <c r="I30" s="106">
        <f t="shared" ref="I30:I38" si="4">C30*F30</f>
        <v>0</v>
      </c>
      <c r="J30" s="106">
        <f t="shared" ref="J30:J38" si="5">D30*G30</f>
        <v>0</v>
      </c>
    </row>
    <row r="31" spans="1:10" x14ac:dyDescent="0.25">
      <c r="A31" s="107" t="s">
        <v>54</v>
      </c>
      <c r="B31" s="104">
        <v>3000</v>
      </c>
      <c r="C31" s="105">
        <v>3000</v>
      </c>
      <c r="D31" s="104">
        <v>3000</v>
      </c>
      <c r="E31" s="153"/>
      <c r="F31" s="153"/>
      <c r="G31" s="153"/>
      <c r="H31" s="106">
        <f t="shared" si="3"/>
        <v>0</v>
      </c>
      <c r="I31" s="106">
        <f t="shared" si="4"/>
        <v>0</v>
      </c>
      <c r="J31" s="106">
        <f t="shared" si="5"/>
        <v>0</v>
      </c>
    </row>
    <row r="32" spans="1:10" x14ac:dyDescent="0.25">
      <c r="A32" s="107" t="s">
        <v>30</v>
      </c>
      <c r="B32" s="90">
        <v>500</v>
      </c>
      <c r="C32" s="91">
        <v>500</v>
      </c>
      <c r="D32" s="92">
        <v>500</v>
      </c>
      <c r="E32" s="153"/>
      <c r="F32" s="153"/>
      <c r="G32" s="153"/>
      <c r="H32" s="106">
        <f t="shared" si="3"/>
        <v>0</v>
      </c>
      <c r="I32" s="106">
        <f t="shared" si="4"/>
        <v>0</v>
      </c>
      <c r="J32" s="106">
        <f t="shared" si="5"/>
        <v>0</v>
      </c>
    </row>
    <row r="33" spans="1:10" x14ac:dyDescent="0.25">
      <c r="A33" s="107" t="s">
        <v>31</v>
      </c>
      <c r="B33" s="90">
        <v>200</v>
      </c>
      <c r="C33" s="91">
        <v>200</v>
      </c>
      <c r="D33" s="92">
        <v>200</v>
      </c>
      <c r="E33" s="153"/>
      <c r="F33" s="153"/>
      <c r="G33" s="153"/>
      <c r="H33" s="106">
        <f t="shared" si="3"/>
        <v>0</v>
      </c>
      <c r="I33" s="106">
        <f t="shared" si="4"/>
        <v>0</v>
      </c>
      <c r="J33" s="106">
        <f t="shared" si="5"/>
        <v>0</v>
      </c>
    </row>
    <row r="34" spans="1:10" x14ac:dyDescent="0.25">
      <c r="A34" s="107" t="s">
        <v>44</v>
      </c>
      <c r="B34" s="90">
        <v>300</v>
      </c>
      <c r="C34" s="91">
        <v>300</v>
      </c>
      <c r="D34" s="92">
        <v>300</v>
      </c>
      <c r="E34" s="153"/>
      <c r="F34" s="153"/>
      <c r="G34" s="153"/>
      <c r="H34" s="106">
        <f t="shared" si="3"/>
        <v>0</v>
      </c>
      <c r="I34" s="106">
        <f t="shared" si="4"/>
        <v>0</v>
      </c>
      <c r="J34" s="106">
        <f t="shared" si="5"/>
        <v>0</v>
      </c>
    </row>
    <row r="35" spans="1:10" x14ac:dyDescent="0.25">
      <c r="A35" s="107" t="s">
        <v>32</v>
      </c>
      <c r="B35" s="90">
        <v>50</v>
      </c>
      <c r="C35" s="91">
        <v>50</v>
      </c>
      <c r="D35" s="92">
        <v>50</v>
      </c>
      <c r="E35" s="153"/>
      <c r="F35" s="153"/>
      <c r="G35" s="153"/>
      <c r="H35" s="106">
        <f t="shared" si="3"/>
        <v>0</v>
      </c>
      <c r="I35" s="106">
        <f t="shared" si="4"/>
        <v>0</v>
      </c>
      <c r="J35" s="106">
        <f t="shared" si="5"/>
        <v>0</v>
      </c>
    </row>
    <row r="36" spans="1:10" ht="34.5" x14ac:dyDescent="0.25">
      <c r="A36" s="108" t="s">
        <v>51</v>
      </c>
      <c r="B36" s="109">
        <v>52</v>
      </c>
      <c r="C36" s="109">
        <v>52</v>
      </c>
      <c r="D36" s="109">
        <v>52</v>
      </c>
      <c r="E36" s="153"/>
      <c r="F36" s="153"/>
      <c r="G36" s="153"/>
      <c r="H36" s="106">
        <f t="shared" si="3"/>
        <v>0</v>
      </c>
      <c r="I36" s="106">
        <f t="shared" si="4"/>
        <v>0</v>
      </c>
      <c r="J36" s="106">
        <f t="shared" si="5"/>
        <v>0</v>
      </c>
    </row>
    <row r="37" spans="1:10" x14ac:dyDescent="0.25">
      <c r="A37" s="146" t="s">
        <v>107</v>
      </c>
      <c r="B37" s="111">
        <v>200</v>
      </c>
      <c r="C37" s="111">
        <v>200</v>
      </c>
      <c r="D37" s="111">
        <v>200</v>
      </c>
      <c r="E37" s="153"/>
      <c r="F37" s="153"/>
      <c r="G37" s="153"/>
      <c r="H37" s="106">
        <f t="shared" si="3"/>
        <v>0</v>
      </c>
      <c r="I37" s="106">
        <f t="shared" si="4"/>
        <v>0</v>
      </c>
      <c r="J37" s="106">
        <f t="shared" si="5"/>
        <v>0</v>
      </c>
    </row>
    <row r="38" spans="1:10" x14ac:dyDescent="0.25">
      <c r="A38" s="110" t="s">
        <v>91</v>
      </c>
      <c r="B38" s="111">
        <v>200</v>
      </c>
      <c r="C38" s="111">
        <v>200</v>
      </c>
      <c r="D38" s="111">
        <v>200</v>
      </c>
      <c r="E38" s="153"/>
      <c r="F38" s="153"/>
      <c r="G38" s="153"/>
      <c r="H38" s="106">
        <f t="shared" si="3"/>
        <v>0</v>
      </c>
      <c r="I38" s="106">
        <f t="shared" si="4"/>
        <v>0</v>
      </c>
      <c r="J38" s="106">
        <f t="shared" si="5"/>
        <v>0</v>
      </c>
    </row>
    <row r="39" spans="1:10" x14ac:dyDescent="0.25">
      <c r="A39" s="110" t="s">
        <v>92</v>
      </c>
      <c r="B39" s="111">
        <v>200</v>
      </c>
      <c r="C39" s="111">
        <v>200</v>
      </c>
      <c r="D39" s="111">
        <v>200</v>
      </c>
      <c r="E39" s="153"/>
      <c r="F39" s="153"/>
      <c r="G39" s="153"/>
      <c r="H39" s="106">
        <f t="shared" ref="H39" si="6">B39*E39</f>
        <v>0</v>
      </c>
      <c r="I39" s="106">
        <f t="shared" ref="I39" si="7">C39*F39</f>
        <v>0</v>
      </c>
      <c r="J39" s="106">
        <f t="shared" ref="J39" si="8">D39*G39</f>
        <v>0</v>
      </c>
    </row>
    <row r="40" spans="1:10" x14ac:dyDescent="0.25">
      <c r="G40" s="78" t="s">
        <v>41</v>
      </c>
      <c r="H40" s="78">
        <f>SUM(H28:H39)</f>
        <v>0</v>
      </c>
      <c r="I40" s="78">
        <f>SUM(I28:I39)</f>
        <v>0</v>
      </c>
      <c r="J40" s="78">
        <f>SUM(J28:J39)</f>
        <v>0</v>
      </c>
    </row>
    <row r="41" spans="1:10" x14ac:dyDescent="0.25">
      <c r="A41" s="186" t="s">
        <v>50</v>
      </c>
      <c r="B41" s="186"/>
      <c r="C41" s="186"/>
      <c r="D41" s="186"/>
      <c r="E41" s="186"/>
      <c r="F41" s="186"/>
      <c r="G41" s="186"/>
    </row>
    <row r="42" spans="1:10" x14ac:dyDescent="0.25">
      <c r="E42" s="76"/>
      <c r="F42" s="76"/>
      <c r="G42" s="76"/>
    </row>
    <row r="43" spans="1:10" x14ac:dyDescent="0.25">
      <c r="A43" s="78" t="s">
        <v>28</v>
      </c>
      <c r="B43" s="187"/>
      <c r="C43" s="187"/>
      <c r="D43" s="187"/>
    </row>
    <row r="44" spans="1:10" x14ac:dyDescent="0.25">
      <c r="E44" s="112"/>
    </row>
    <row r="45" spans="1:10" ht="12" thickBot="1" x14ac:dyDescent="0.3"/>
    <row r="46" spans="1:10" ht="12" thickBot="1" x14ac:dyDescent="0.3">
      <c r="A46" s="79" t="s">
        <v>27</v>
      </c>
      <c r="B46" s="193" t="s">
        <v>84</v>
      </c>
      <c r="C46" s="194"/>
      <c r="D46" s="195"/>
      <c r="E46" s="80" t="s">
        <v>8</v>
      </c>
      <c r="F46" s="80" t="s">
        <v>9</v>
      </c>
      <c r="G46" s="81" t="s">
        <v>10</v>
      </c>
      <c r="H46" s="82" t="s">
        <v>12</v>
      </c>
      <c r="I46" s="83" t="s">
        <v>11</v>
      </c>
      <c r="J46" s="84" t="s">
        <v>13</v>
      </c>
    </row>
    <row r="47" spans="1:10" x14ac:dyDescent="0.25">
      <c r="A47" s="85"/>
      <c r="B47" s="86" t="s">
        <v>16</v>
      </c>
      <c r="C47" s="87" t="s">
        <v>26</v>
      </c>
      <c r="D47" s="88" t="s">
        <v>18</v>
      </c>
      <c r="E47" s="288"/>
      <c r="F47" s="289"/>
      <c r="G47" s="290"/>
      <c r="H47" s="270"/>
      <c r="I47" s="271"/>
      <c r="J47" s="272"/>
    </row>
    <row r="48" spans="1:10" x14ac:dyDescent="0.25">
      <c r="A48" s="85" t="s">
        <v>0</v>
      </c>
      <c r="B48" s="188" t="s">
        <v>24</v>
      </c>
      <c r="C48" s="189"/>
      <c r="D48" s="190"/>
      <c r="E48" s="291"/>
      <c r="F48" s="292"/>
      <c r="G48" s="293"/>
      <c r="H48" s="270"/>
      <c r="I48" s="271"/>
      <c r="J48" s="272"/>
    </row>
    <row r="49" spans="1:10" x14ac:dyDescent="0.25">
      <c r="A49" s="110" t="s">
        <v>1</v>
      </c>
      <c r="B49" s="252">
        <v>33351</v>
      </c>
      <c r="C49" s="255">
        <v>34351</v>
      </c>
      <c r="D49" s="258">
        <v>34351</v>
      </c>
      <c r="E49" s="217">
        <v>400</v>
      </c>
      <c r="F49" s="206">
        <v>405</v>
      </c>
      <c r="G49" s="215">
        <v>410</v>
      </c>
      <c r="H49" s="246">
        <f>B49*E49</f>
        <v>13340400</v>
      </c>
      <c r="I49" s="246">
        <f>C49*F49</f>
        <v>13912155</v>
      </c>
      <c r="J49" s="249">
        <f>D49*G49</f>
        <v>14083910</v>
      </c>
    </row>
    <row r="50" spans="1:10" x14ac:dyDescent="0.25">
      <c r="A50" s="110" t="s">
        <v>2</v>
      </c>
      <c r="B50" s="253"/>
      <c r="C50" s="256"/>
      <c r="D50" s="259"/>
      <c r="E50" s="217"/>
      <c r="F50" s="206"/>
      <c r="G50" s="215"/>
      <c r="H50" s="247"/>
      <c r="I50" s="247"/>
      <c r="J50" s="250"/>
    </row>
    <row r="51" spans="1:10" x14ac:dyDescent="0.25">
      <c r="A51" s="110" t="s">
        <v>3</v>
      </c>
      <c r="B51" s="253"/>
      <c r="C51" s="256"/>
      <c r="D51" s="259"/>
      <c r="E51" s="217"/>
      <c r="F51" s="206"/>
      <c r="G51" s="215"/>
      <c r="H51" s="247"/>
      <c r="I51" s="247"/>
      <c r="J51" s="250"/>
    </row>
    <row r="52" spans="1:10" x14ac:dyDescent="0.25">
      <c r="A52" s="110" t="s">
        <v>4</v>
      </c>
      <c r="B52" s="253"/>
      <c r="C52" s="256"/>
      <c r="D52" s="259"/>
      <c r="E52" s="217"/>
      <c r="F52" s="206"/>
      <c r="G52" s="215"/>
      <c r="H52" s="247"/>
      <c r="I52" s="247"/>
      <c r="J52" s="250"/>
    </row>
    <row r="53" spans="1:10" x14ac:dyDescent="0.25">
      <c r="A53" s="110" t="s">
        <v>5</v>
      </c>
      <c r="B53" s="253"/>
      <c r="C53" s="256"/>
      <c r="D53" s="259"/>
      <c r="E53" s="217"/>
      <c r="F53" s="206"/>
      <c r="G53" s="215"/>
      <c r="H53" s="247"/>
      <c r="I53" s="247"/>
      <c r="J53" s="250"/>
    </row>
    <row r="54" spans="1:10" x14ac:dyDescent="0.25">
      <c r="A54" s="110" t="s">
        <v>6</v>
      </c>
      <c r="B54" s="253"/>
      <c r="C54" s="256"/>
      <c r="D54" s="259"/>
      <c r="E54" s="217"/>
      <c r="F54" s="206"/>
      <c r="G54" s="215"/>
      <c r="H54" s="247"/>
      <c r="I54" s="247"/>
      <c r="J54" s="250"/>
    </row>
    <row r="55" spans="1:10" x14ac:dyDescent="0.25">
      <c r="A55" s="110" t="s">
        <v>7</v>
      </c>
      <c r="B55" s="253"/>
      <c r="C55" s="256"/>
      <c r="D55" s="259"/>
      <c r="E55" s="217"/>
      <c r="F55" s="206"/>
      <c r="G55" s="215"/>
      <c r="H55" s="247"/>
      <c r="I55" s="247"/>
      <c r="J55" s="250"/>
    </row>
    <row r="56" spans="1:10" ht="19.5" customHeight="1" x14ac:dyDescent="0.25">
      <c r="A56" s="94" t="s">
        <v>49</v>
      </c>
      <c r="B56" s="253"/>
      <c r="C56" s="256"/>
      <c r="D56" s="259"/>
      <c r="E56" s="217"/>
      <c r="F56" s="206"/>
      <c r="G56" s="215"/>
      <c r="H56" s="247"/>
      <c r="I56" s="247"/>
      <c r="J56" s="250"/>
    </row>
    <row r="57" spans="1:10" ht="23" x14ac:dyDescent="0.25">
      <c r="A57" s="110" t="s">
        <v>42</v>
      </c>
      <c r="B57" s="253"/>
      <c r="C57" s="256"/>
      <c r="D57" s="259"/>
      <c r="E57" s="217"/>
      <c r="F57" s="206"/>
      <c r="G57" s="215"/>
      <c r="H57" s="247"/>
      <c r="I57" s="247"/>
      <c r="J57" s="250"/>
    </row>
    <row r="58" spans="1:10" x14ac:dyDescent="0.25">
      <c r="A58" s="110" t="s">
        <v>46</v>
      </c>
      <c r="B58" s="254"/>
      <c r="C58" s="257"/>
      <c r="D58" s="260"/>
      <c r="E58" s="218"/>
      <c r="F58" s="207"/>
      <c r="G58" s="216"/>
      <c r="H58" s="248"/>
      <c r="I58" s="248"/>
      <c r="J58" s="251"/>
    </row>
    <row r="59" spans="1:10" x14ac:dyDescent="0.25">
      <c r="B59" s="96"/>
      <c r="C59" s="96"/>
      <c r="D59" s="113"/>
      <c r="E59" s="97" t="s">
        <v>15</v>
      </c>
      <c r="F59" s="114"/>
      <c r="G59" s="115"/>
      <c r="H59" s="116">
        <f>SUM(H49:H58)</f>
        <v>13340400</v>
      </c>
      <c r="I59" s="116">
        <f t="shared" ref="I59:J59" si="9">SUM(I49:I58)</f>
        <v>13912155</v>
      </c>
      <c r="J59" s="116">
        <f t="shared" si="9"/>
        <v>14083910</v>
      </c>
    </row>
    <row r="60" spans="1:10" ht="12" thickBot="1" x14ac:dyDescent="0.3">
      <c r="B60" s="96"/>
      <c r="C60" s="96"/>
      <c r="D60" s="96"/>
      <c r="E60" s="201" t="s">
        <v>14</v>
      </c>
      <c r="F60" s="201"/>
      <c r="G60" s="202"/>
      <c r="H60" s="224">
        <f>SUM(H59:J59)</f>
        <v>41336465</v>
      </c>
      <c r="I60" s="225"/>
      <c r="J60" s="226"/>
    </row>
    <row r="61" spans="1:10" ht="12" thickBot="1" x14ac:dyDescent="0.3">
      <c r="B61" s="96"/>
      <c r="C61" s="96"/>
      <c r="D61" s="96"/>
      <c r="E61" s="167"/>
      <c r="F61" s="167"/>
      <c r="G61" s="167"/>
      <c r="H61" s="177"/>
      <c r="I61" s="177"/>
      <c r="J61" s="177"/>
    </row>
    <row r="62" spans="1:10" x14ac:dyDescent="0.25">
      <c r="A62" s="100" t="s">
        <v>134</v>
      </c>
      <c r="B62" s="170" t="s">
        <v>137</v>
      </c>
      <c r="C62" s="170"/>
      <c r="D62" s="170"/>
      <c r="E62" s="196" t="s">
        <v>138</v>
      </c>
      <c r="F62" s="197"/>
      <c r="G62" s="198"/>
      <c r="H62" s="82" t="s">
        <v>12</v>
      </c>
      <c r="I62" s="83" t="s">
        <v>11</v>
      </c>
      <c r="J62" s="84" t="s">
        <v>13</v>
      </c>
    </row>
    <row r="63" spans="1:10" x14ac:dyDescent="0.25">
      <c r="A63" s="110" t="s">
        <v>135</v>
      </c>
      <c r="B63" s="111"/>
      <c r="C63" s="111"/>
      <c r="D63" s="111"/>
      <c r="E63" s="176"/>
      <c r="F63" s="176"/>
      <c r="G63" s="176"/>
      <c r="H63" s="171">
        <f>B63*E63*12</f>
        <v>0</v>
      </c>
      <c r="I63" s="171">
        <f t="shared" ref="I63:I64" si="10">C63*F63*12</f>
        <v>0</v>
      </c>
      <c r="J63" s="171">
        <f t="shared" ref="J63:J64" si="11">D63*G63*12</f>
        <v>0</v>
      </c>
    </row>
    <row r="64" spans="1:10" ht="12" thickBot="1" x14ac:dyDescent="0.3">
      <c r="A64" s="110" t="s">
        <v>136</v>
      </c>
      <c r="B64" s="111"/>
      <c r="C64" s="111"/>
      <c r="D64" s="111"/>
      <c r="E64" s="176"/>
      <c r="F64" s="176"/>
      <c r="G64" s="176"/>
      <c r="H64" s="172">
        <f>B64*E64*12</f>
        <v>0</v>
      </c>
      <c r="I64" s="172">
        <f t="shared" si="10"/>
        <v>0</v>
      </c>
      <c r="J64" s="172">
        <f t="shared" si="11"/>
        <v>0</v>
      </c>
    </row>
    <row r="65" spans="1:10" ht="12" thickBot="1" x14ac:dyDescent="0.3">
      <c r="A65" s="95"/>
      <c r="B65" s="96"/>
      <c r="C65" s="96"/>
      <c r="D65" s="96"/>
      <c r="E65" s="167"/>
      <c r="F65" s="167"/>
      <c r="G65" s="167"/>
      <c r="H65" s="173">
        <f>H63+H64</f>
        <v>0</v>
      </c>
      <c r="I65" s="174">
        <f t="shared" ref="I65" si="12">I63+I64</f>
        <v>0</v>
      </c>
      <c r="J65" s="175">
        <f t="shared" ref="J65" si="13">J63+J64</f>
        <v>0</v>
      </c>
    </row>
    <row r="66" spans="1:10" x14ac:dyDescent="0.25">
      <c r="A66" s="95"/>
      <c r="B66" s="96"/>
      <c r="C66" s="96"/>
      <c r="D66" s="96"/>
      <c r="E66" s="167"/>
      <c r="F66" s="167"/>
      <c r="G66" s="167"/>
      <c r="H66" s="178"/>
      <c r="I66" s="227">
        <f>H65+I65+J65</f>
        <v>0</v>
      </c>
      <c r="J66" s="227"/>
    </row>
    <row r="67" spans="1:10" x14ac:dyDescent="0.25">
      <c r="B67" s="96"/>
      <c r="C67" s="96"/>
      <c r="D67" s="96"/>
    </row>
    <row r="68" spans="1:10" x14ac:dyDescent="0.25">
      <c r="A68" s="100" t="s">
        <v>29</v>
      </c>
      <c r="B68" s="101" t="s">
        <v>16</v>
      </c>
      <c r="C68" s="101" t="s">
        <v>26</v>
      </c>
      <c r="D68" s="101" t="s">
        <v>18</v>
      </c>
      <c r="E68" s="102" t="s">
        <v>8</v>
      </c>
      <c r="F68" s="102" t="s">
        <v>9</v>
      </c>
      <c r="G68" s="102" t="s">
        <v>10</v>
      </c>
      <c r="H68" s="102" t="s">
        <v>12</v>
      </c>
      <c r="I68" s="102" t="s">
        <v>11</v>
      </c>
      <c r="J68" s="102" t="s">
        <v>13</v>
      </c>
    </row>
    <row r="69" spans="1:10" x14ac:dyDescent="0.25">
      <c r="A69" s="103" t="s">
        <v>52</v>
      </c>
      <c r="B69" s="117">
        <v>3000</v>
      </c>
      <c r="C69" s="118">
        <v>3000</v>
      </c>
      <c r="D69" s="119">
        <v>3000</v>
      </c>
      <c r="E69" s="152"/>
      <c r="F69" s="152"/>
      <c r="G69" s="152"/>
      <c r="H69" s="106">
        <f t="shared" ref="H69:J70" si="14">B69*E69</f>
        <v>0</v>
      </c>
      <c r="I69" s="106">
        <f t="shared" si="14"/>
        <v>0</v>
      </c>
      <c r="J69" s="106">
        <f t="shared" si="14"/>
        <v>0</v>
      </c>
    </row>
    <row r="70" spans="1:10" x14ac:dyDescent="0.25">
      <c r="A70" s="103" t="s">
        <v>117</v>
      </c>
      <c r="B70" s="117">
        <v>3000</v>
      </c>
      <c r="C70" s="118">
        <v>3000</v>
      </c>
      <c r="D70" s="119">
        <v>3000</v>
      </c>
      <c r="E70" s="152"/>
      <c r="F70" s="152"/>
      <c r="G70" s="152"/>
      <c r="H70" s="106">
        <f t="shared" si="14"/>
        <v>0</v>
      </c>
      <c r="I70" s="106">
        <f t="shared" si="14"/>
        <v>0</v>
      </c>
      <c r="J70" s="106">
        <f t="shared" si="14"/>
        <v>0</v>
      </c>
    </row>
    <row r="71" spans="1:10" x14ac:dyDescent="0.25">
      <c r="A71" s="103" t="s">
        <v>53</v>
      </c>
      <c r="B71" s="117">
        <v>2000</v>
      </c>
      <c r="C71" s="118">
        <v>2000</v>
      </c>
      <c r="D71" s="119">
        <v>2000</v>
      </c>
      <c r="E71" s="152"/>
      <c r="F71" s="152"/>
      <c r="G71" s="152"/>
      <c r="H71" s="106">
        <f t="shared" ref="H71:H74" si="15">B71*E71</f>
        <v>0</v>
      </c>
      <c r="I71" s="106">
        <f t="shared" ref="I71:I74" si="16">C71*F71</f>
        <v>0</v>
      </c>
      <c r="J71" s="106">
        <f t="shared" ref="J71:J74" si="17">D71*G71</f>
        <v>0</v>
      </c>
    </row>
    <row r="72" spans="1:10" x14ac:dyDescent="0.25">
      <c r="A72" s="107" t="s">
        <v>54</v>
      </c>
      <c r="B72" s="117">
        <v>3000</v>
      </c>
      <c r="C72" s="118">
        <v>3000</v>
      </c>
      <c r="D72" s="119">
        <v>3000</v>
      </c>
      <c r="E72" s="153"/>
      <c r="F72" s="153"/>
      <c r="G72" s="153"/>
      <c r="H72" s="106">
        <f t="shared" si="15"/>
        <v>0</v>
      </c>
      <c r="I72" s="106">
        <f t="shared" si="16"/>
        <v>0</v>
      </c>
      <c r="J72" s="106">
        <f t="shared" si="17"/>
        <v>0</v>
      </c>
    </row>
    <row r="73" spans="1:10" x14ac:dyDescent="0.25">
      <c r="A73" s="107" t="s">
        <v>30</v>
      </c>
      <c r="B73" s="117">
        <v>696</v>
      </c>
      <c r="C73" s="118">
        <v>696</v>
      </c>
      <c r="D73" s="119">
        <v>696</v>
      </c>
      <c r="E73" s="153"/>
      <c r="F73" s="153"/>
      <c r="G73" s="153"/>
      <c r="H73" s="106">
        <f t="shared" si="15"/>
        <v>0</v>
      </c>
      <c r="I73" s="106">
        <f t="shared" si="16"/>
        <v>0</v>
      </c>
      <c r="J73" s="106">
        <f t="shared" si="17"/>
        <v>0</v>
      </c>
    </row>
    <row r="74" spans="1:10" x14ac:dyDescent="0.25">
      <c r="A74" s="107" t="s">
        <v>31</v>
      </c>
      <c r="B74" s="120">
        <v>232</v>
      </c>
      <c r="C74" s="120">
        <v>232</v>
      </c>
      <c r="D74" s="120">
        <v>232</v>
      </c>
      <c r="E74" s="153"/>
      <c r="F74" s="153"/>
      <c r="G74" s="153"/>
      <c r="H74" s="106">
        <f t="shared" si="15"/>
        <v>0</v>
      </c>
      <c r="I74" s="106">
        <f t="shared" si="16"/>
        <v>0</v>
      </c>
      <c r="J74" s="106">
        <f t="shared" si="17"/>
        <v>0</v>
      </c>
    </row>
    <row r="75" spans="1:10" x14ac:dyDescent="0.25">
      <c r="A75" s="107" t="s">
        <v>44</v>
      </c>
      <c r="B75" s="111">
        <v>232</v>
      </c>
      <c r="C75" s="111">
        <v>232</v>
      </c>
      <c r="D75" s="111">
        <v>232</v>
      </c>
      <c r="E75" s="153"/>
      <c r="F75" s="153"/>
      <c r="G75" s="153"/>
      <c r="H75" s="106">
        <f t="shared" ref="H75:J76" si="18">B75*E75</f>
        <v>0</v>
      </c>
      <c r="I75" s="106">
        <f t="shared" si="18"/>
        <v>0</v>
      </c>
      <c r="J75" s="106">
        <f t="shared" si="18"/>
        <v>0</v>
      </c>
    </row>
    <row r="76" spans="1:10" x14ac:dyDescent="0.25">
      <c r="A76" s="107" t="s">
        <v>32</v>
      </c>
      <c r="B76" s="120">
        <v>10</v>
      </c>
      <c r="C76" s="120">
        <v>10</v>
      </c>
      <c r="D76" s="120">
        <v>10</v>
      </c>
      <c r="E76" s="153"/>
      <c r="F76" s="153"/>
      <c r="G76" s="153"/>
      <c r="H76" s="106">
        <f t="shared" si="18"/>
        <v>0</v>
      </c>
      <c r="I76" s="106">
        <f t="shared" si="18"/>
        <v>0</v>
      </c>
      <c r="J76" s="106">
        <f t="shared" si="18"/>
        <v>0</v>
      </c>
    </row>
    <row r="77" spans="1:10" ht="34.5" x14ac:dyDescent="0.25">
      <c r="A77" s="108" t="s">
        <v>51</v>
      </c>
      <c r="B77" s="111">
        <v>52</v>
      </c>
      <c r="C77" s="111">
        <v>52</v>
      </c>
      <c r="D77" s="111">
        <v>52</v>
      </c>
      <c r="E77" s="153"/>
      <c r="F77" s="153"/>
      <c r="G77" s="153"/>
      <c r="H77" s="106">
        <f t="shared" ref="H77" si="19">B77*E77</f>
        <v>0</v>
      </c>
      <c r="I77" s="106">
        <f t="shared" ref="I77" si="20">C77*F77</f>
        <v>0</v>
      </c>
      <c r="J77" s="106">
        <f t="shared" ref="J77" si="21">D77*G77</f>
        <v>0</v>
      </c>
    </row>
    <row r="78" spans="1:10" x14ac:dyDescent="0.25">
      <c r="A78" s="146" t="s">
        <v>107</v>
      </c>
      <c r="B78" s="111">
        <v>200</v>
      </c>
      <c r="C78" s="111">
        <v>200</v>
      </c>
      <c r="D78" s="111">
        <v>200</v>
      </c>
      <c r="E78" s="153"/>
      <c r="F78" s="153"/>
      <c r="G78" s="153"/>
      <c r="H78" s="106">
        <f t="shared" ref="H78:H80" si="22">B78*E78</f>
        <v>0</v>
      </c>
      <c r="I78" s="106">
        <f t="shared" ref="I78:I80" si="23">C78*F78</f>
        <v>0</v>
      </c>
      <c r="J78" s="106">
        <f t="shared" ref="J78:J80" si="24">D78*G78</f>
        <v>0</v>
      </c>
    </row>
    <row r="79" spans="1:10" x14ac:dyDescent="0.25">
      <c r="A79" s="110" t="s">
        <v>91</v>
      </c>
      <c r="B79" s="111">
        <v>200</v>
      </c>
      <c r="C79" s="111">
        <v>200</v>
      </c>
      <c r="D79" s="111">
        <v>200</v>
      </c>
      <c r="E79" s="153"/>
      <c r="F79" s="153"/>
      <c r="G79" s="153"/>
      <c r="H79" s="106">
        <f t="shared" si="22"/>
        <v>0</v>
      </c>
      <c r="I79" s="106">
        <f t="shared" si="23"/>
        <v>0</v>
      </c>
      <c r="J79" s="106">
        <f t="shared" si="24"/>
        <v>0</v>
      </c>
    </row>
    <row r="80" spans="1:10" x14ac:dyDescent="0.25">
      <c r="A80" s="110" t="s">
        <v>92</v>
      </c>
      <c r="B80" s="111">
        <v>200</v>
      </c>
      <c r="C80" s="111">
        <v>200</v>
      </c>
      <c r="D80" s="111">
        <v>200</v>
      </c>
      <c r="E80" s="153"/>
      <c r="F80" s="153"/>
      <c r="G80" s="153"/>
      <c r="H80" s="106">
        <f t="shared" si="22"/>
        <v>0</v>
      </c>
      <c r="I80" s="106">
        <f t="shared" si="23"/>
        <v>0</v>
      </c>
      <c r="J80" s="106">
        <f t="shared" si="24"/>
        <v>0</v>
      </c>
    </row>
    <row r="81" spans="1:10" x14ac:dyDescent="0.25">
      <c r="G81" s="78" t="s">
        <v>41</v>
      </c>
      <c r="H81" s="78">
        <f>SUM(H69:H80)</f>
        <v>0</v>
      </c>
      <c r="I81" s="78">
        <f t="shared" ref="I81:J81" si="25">SUM(I69:I80)</f>
        <v>0</v>
      </c>
      <c r="J81" s="78">
        <f t="shared" si="25"/>
        <v>0</v>
      </c>
    </row>
    <row r="83" spans="1:10" x14ac:dyDescent="0.25">
      <c r="A83" s="186" t="s">
        <v>50</v>
      </c>
      <c r="B83" s="186"/>
      <c r="C83" s="186"/>
      <c r="D83" s="186"/>
      <c r="E83" s="186"/>
      <c r="F83" s="186"/>
      <c r="G83" s="186"/>
    </row>
    <row r="84" spans="1:10" x14ac:dyDescent="0.25">
      <c r="E84" s="76"/>
      <c r="F84" s="76"/>
      <c r="G84" s="76"/>
    </row>
    <row r="85" spans="1:10" x14ac:dyDescent="0.25">
      <c r="A85" s="78" t="s">
        <v>28</v>
      </c>
      <c r="B85" s="187"/>
      <c r="C85" s="187"/>
      <c r="D85" s="187"/>
    </row>
    <row r="86" spans="1:10" x14ac:dyDescent="0.25">
      <c r="E86" s="112"/>
    </row>
    <row r="87" spans="1:10" ht="12" thickBot="1" x14ac:dyDescent="0.3"/>
    <row r="88" spans="1:10" ht="12" thickBot="1" x14ac:dyDescent="0.3">
      <c r="A88" s="79" t="s">
        <v>27</v>
      </c>
      <c r="B88" s="193" t="s">
        <v>85</v>
      </c>
      <c r="C88" s="194"/>
      <c r="D88" s="195"/>
      <c r="E88" s="80" t="s">
        <v>8</v>
      </c>
      <c r="F88" s="80" t="s">
        <v>9</v>
      </c>
      <c r="G88" s="81" t="s">
        <v>10</v>
      </c>
      <c r="H88" s="82" t="s">
        <v>12</v>
      </c>
      <c r="I88" s="83" t="s">
        <v>11</v>
      </c>
      <c r="J88" s="84" t="s">
        <v>13</v>
      </c>
    </row>
    <row r="89" spans="1:10" x14ac:dyDescent="0.25">
      <c r="A89" s="85"/>
      <c r="B89" s="86" t="s">
        <v>16</v>
      </c>
      <c r="C89" s="87" t="s">
        <v>26</v>
      </c>
      <c r="D89" s="88" t="s">
        <v>18</v>
      </c>
      <c r="E89" s="288"/>
      <c r="F89" s="289"/>
      <c r="G89" s="290"/>
      <c r="H89" s="270"/>
      <c r="I89" s="271"/>
      <c r="J89" s="272"/>
    </row>
    <row r="90" spans="1:10" x14ac:dyDescent="0.25">
      <c r="A90" s="85" t="s">
        <v>0</v>
      </c>
      <c r="B90" s="188" t="s">
        <v>24</v>
      </c>
      <c r="C90" s="189"/>
      <c r="D90" s="190"/>
      <c r="E90" s="291"/>
      <c r="F90" s="292"/>
      <c r="G90" s="293"/>
      <c r="H90" s="270"/>
      <c r="I90" s="271"/>
      <c r="J90" s="272"/>
    </row>
    <row r="91" spans="1:10" x14ac:dyDescent="0.25">
      <c r="A91" s="110" t="s">
        <v>1</v>
      </c>
      <c r="B91" s="255">
        <v>13800</v>
      </c>
      <c r="C91" s="255">
        <v>13800</v>
      </c>
      <c r="D91" s="255">
        <v>13800</v>
      </c>
      <c r="E91" s="217"/>
      <c r="F91" s="206"/>
      <c r="G91" s="215"/>
      <c r="H91" s="246">
        <f>B91*E91</f>
        <v>0</v>
      </c>
      <c r="I91" s="246">
        <f>C91*F91</f>
        <v>0</v>
      </c>
      <c r="J91" s="249">
        <f>D91*G91</f>
        <v>0</v>
      </c>
    </row>
    <row r="92" spans="1:10" x14ac:dyDescent="0.25">
      <c r="A92" s="110" t="s">
        <v>2</v>
      </c>
      <c r="B92" s="256"/>
      <c r="C92" s="256"/>
      <c r="D92" s="256"/>
      <c r="E92" s="217"/>
      <c r="F92" s="206"/>
      <c r="G92" s="215"/>
      <c r="H92" s="247"/>
      <c r="I92" s="247"/>
      <c r="J92" s="250"/>
    </row>
    <row r="93" spans="1:10" x14ac:dyDescent="0.25">
      <c r="A93" s="110" t="s">
        <v>3</v>
      </c>
      <c r="B93" s="256"/>
      <c r="C93" s="256"/>
      <c r="D93" s="256"/>
      <c r="E93" s="217"/>
      <c r="F93" s="206"/>
      <c r="G93" s="215"/>
      <c r="H93" s="247"/>
      <c r="I93" s="247"/>
      <c r="J93" s="250"/>
    </row>
    <row r="94" spans="1:10" x14ac:dyDescent="0.25">
      <c r="A94" s="110" t="s">
        <v>4</v>
      </c>
      <c r="B94" s="256"/>
      <c r="C94" s="256"/>
      <c r="D94" s="256"/>
      <c r="E94" s="217"/>
      <c r="F94" s="206"/>
      <c r="G94" s="215"/>
      <c r="H94" s="247"/>
      <c r="I94" s="247"/>
      <c r="J94" s="250"/>
    </row>
    <row r="95" spans="1:10" x14ac:dyDescent="0.25">
      <c r="A95" s="110" t="s">
        <v>5</v>
      </c>
      <c r="B95" s="256"/>
      <c r="C95" s="256"/>
      <c r="D95" s="256"/>
      <c r="E95" s="217"/>
      <c r="F95" s="206"/>
      <c r="G95" s="215"/>
      <c r="H95" s="247"/>
      <c r="I95" s="247"/>
      <c r="J95" s="250"/>
    </row>
    <row r="96" spans="1:10" x14ac:dyDescent="0.25">
      <c r="A96" s="110" t="s">
        <v>6</v>
      </c>
      <c r="B96" s="256"/>
      <c r="C96" s="256"/>
      <c r="D96" s="256"/>
      <c r="E96" s="217"/>
      <c r="F96" s="206"/>
      <c r="G96" s="215"/>
      <c r="H96" s="247"/>
      <c r="I96" s="247"/>
      <c r="J96" s="250"/>
    </row>
    <row r="97" spans="1:10" x14ac:dyDescent="0.25">
      <c r="A97" s="110" t="s">
        <v>7</v>
      </c>
      <c r="B97" s="256"/>
      <c r="C97" s="256"/>
      <c r="D97" s="256"/>
      <c r="E97" s="217"/>
      <c r="F97" s="206"/>
      <c r="G97" s="215"/>
      <c r="H97" s="247"/>
      <c r="I97" s="247"/>
      <c r="J97" s="250"/>
    </row>
    <row r="98" spans="1:10" ht="15" customHeight="1" x14ac:dyDescent="0.25">
      <c r="A98" s="94" t="s">
        <v>49</v>
      </c>
      <c r="B98" s="256"/>
      <c r="C98" s="256"/>
      <c r="D98" s="256"/>
      <c r="E98" s="217"/>
      <c r="F98" s="206"/>
      <c r="G98" s="215"/>
      <c r="H98" s="247"/>
      <c r="I98" s="247"/>
      <c r="J98" s="250"/>
    </row>
    <row r="99" spans="1:10" ht="16.5" customHeight="1" x14ac:dyDescent="0.25">
      <c r="A99" s="110" t="s">
        <v>42</v>
      </c>
      <c r="B99" s="256"/>
      <c r="C99" s="256"/>
      <c r="D99" s="256"/>
      <c r="E99" s="217"/>
      <c r="F99" s="206"/>
      <c r="G99" s="215"/>
      <c r="H99" s="247"/>
      <c r="I99" s="247"/>
      <c r="J99" s="250"/>
    </row>
    <row r="100" spans="1:10" x14ac:dyDescent="0.25">
      <c r="A100" s="110" t="s">
        <v>45</v>
      </c>
      <c r="B100" s="257"/>
      <c r="C100" s="257"/>
      <c r="D100" s="257"/>
      <c r="E100" s="218"/>
      <c r="F100" s="207"/>
      <c r="G100" s="216"/>
      <c r="H100" s="248"/>
      <c r="I100" s="248"/>
      <c r="J100" s="251"/>
    </row>
    <row r="101" spans="1:10" x14ac:dyDescent="0.25">
      <c r="B101" s="96"/>
      <c r="C101" s="96"/>
      <c r="D101" s="113"/>
      <c r="E101" s="97" t="s">
        <v>15</v>
      </c>
      <c r="F101" s="114"/>
      <c r="G101" s="115"/>
      <c r="H101" s="116">
        <f>SUM(H91:H100)</f>
        <v>0</v>
      </c>
      <c r="I101" s="116">
        <f t="shared" ref="I101:J101" si="26">SUM(I91:I100)</f>
        <v>0</v>
      </c>
      <c r="J101" s="116">
        <f t="shared" si="26"/>
        <v>0</v>
      </c>
    </row>
    <row r="102" spans="1:10" ht="12" thickBot="1" x14ac:dyDescent="0.3">
      <c r="B102" s="96"/>
      <c r="C102" s="96"/>
      <c r="D102" s="96"/>
      <c r="E102" s="201" t="s">
        <v>14</v>
      </c>
      <c r="F102" s="201"/>
      <c r="G102" s="202"/>
      <c r="H102" s="224">
        <f>SUM(H101:J101)</f>
        <v>0</v>
      </c>
      <c r="I102" s="225"/>
      <c r="J102" s="226"/>
    </row>
    <row r="103" spans="1:10" ht="12" thickBot="1" x14ac:dyDescent="0.3">
      <c r="B103" s="96"/>
      <c r="C103" s="96"/>
      <c r="D103" s="96"/>
      <c r="E103" s="167"/>
      <c r="F103" s="167"/>
      <c r="G103" s="167"/>
      <c r="H103" s="177"/>
      <c r="I103" s="177"/>
      <c r="J103" s="177"/>
    </row>
    <row r="104" spans="1:10" x14ac:dyDescent="0.25">
      <c r="A104" s="100" t="s">
        <v>134</v>
      </c>
      <c r="B104" s="170" t="s">
        <v>137</v>
      </c>
      <c r="C104" s="170"/>
      <c r="D104" s="170"/>
      <c r="E104" s="196" t="s">
        <v>138</v>
      </c>
      <c r="F104" s="197"/>
      <c r="G104" s="198"/>
      <c r="H104" s="82" t="s">
        <v>12</v>
      </c>
      <c r="I104" s="83" t="s">
        <v>11</v>
      </c>
      <c r="J104" s="84" t="s">
        <v>13</v>
      </c>
    </row>
    <row r="105" spans="1:10" x14ac:dyDescent="0.25">
      <c r="A105" s="110" t="s">
        <v>135</v>
      </c>
      <c r="B105" s="111"/>
      <c r="C105" s="111"/>
      <c r="D105" s="111"/>
      <c r="E105" s="176"/>
      <c r="F105" s="176"/>
      <c r="G105" s="176"/>
      <c r="H105" s="171">
        <f>B105*E105*12</f>
        <v>0</v>
      </c>
      <c r="I105" s="171">
        <f t="shared" ref="I105:I106" si="27">C105*F105*12</f>
        <v>0</v>
      </c>
      <c r="J105" s="171">
        <f t="shared" ref="J105:J106" si="28">D105*G105*12</f>
        <v>0</v>
      </c>
    </row>
    <row r="106" spans="1:10" ht="12" thickBot="1" x14ac:dyDescent="0.3">
      <c r="A106" s="110" t="s">
        <v>136</v>
      </c>
      <c r="B106" s="111"/>
      <c r="C106" s="111"/>
      <c r="D106" s="111"/>
      <c r="E106" s="176"/>
      <c r="F106" s="176"/>
      <c r="G106" s="176"/>
      <c r="H106" s="172">
        <f>B106*E106*12</f>
        <v>0</v>
      </c>
      <c r="I106" s="172">
        <f t="shared" si="27"/>
        <v>0</v>
      </c>
      <c r="J106" s="172">
        <f t="shared" si="28"/>
        <v>0</v>
      </c>
    </row>
    <row r="107" spans="1:10" ht="12" thickBot="1" x14ac:dyDescent="0.3">
      <c r="A107" s="95"/>
      <c r="B107" s="96"/>
      <c r="C107" s="96"/>
      <c r="D107" s="96"/>
      <c r="E107" s="167"/>
      <c r="F107" s="167"/>
      <c r="G107" s="167"/>
      <c r="H107" s="173">
        <f>H105+H106</f>
        <v>0</v>
      </c>
      <c r="I107" s="174">
        <f t="shared" ref="I107" si="29">I105+I106</f>
        <v>0</v>
      </c>
      <c r="J107" s="175">
        <f t="shared" ref="J107" si="30">J105+J106</f>
        <v>0</v>
      </c>
    </row>
    <row r="108" spans="1:10" x14ac:dyDescent="0.25">
      <c r="B108" s="96"/>
      <c r="C108" s="96"/>
      <c r="D108" s="96"/>
      <c r="E108" s="167"/>
      <c r="F108" s="167"/>
      <c r="G108" s="167"/>
      <c r="H108" s="177"/>
      <c r="I108" s="228">
        <f>H107+I107+J107</f>
        <v>0</v>
      </c>
      <c r="J108" s="228"/>
    </row>
    <row r="109" spans="1:10" x14ac:dyDescent="0.25">
      <c r="B109" s="96"/>
      <c r="C109" s="96"/>
      <c r="D109" s="96"/>
      <c r="E109" s="167"/>
      <c r="F109" s="167"/>
      <c r="G109" s="167"/>
      <c r="H109" s="177"/>
      <c r="I109" s="177"/>
      <c r="J109" s="177"/>
    </row>
    <row r="110" spans="1:10" x14ac:dyDescent="0.25">
      <c r="B110" s="96"/>
      <c r="C110" s="96"/>
      <c r="D110" s="96"/>
    </row>
    <row r="111" spans="1:10" x14ac:dyDescent="0.25">
      <c r="A111" s="100" t="s">
        <v>29</v>
      </c>
      <c r="B111" s="101" t="s">
        <v>16</v>
      </c>
      <c r="C111" s="101" t="s">
        <v>26</v>
      </c>
      <c r="D111" s="101" t="s">
        <v>18</v>
      </c>
      <c r="E111" s="102" t="s">
        <v>8</v>
      </c>
      <c r="F111" s="102" t="s">
        <v>9</v>
      </c>
      <c r="G111" s="102" t="s">
        <v>10</v>
      </c>
      <c r="H111" s="102" t="s">
        <v>12</v>
      </c>
      <c r="I111" s="102" t="s">
        <v>11</v>
      </c>
      <c r="J111" s="102" t="s">
        <v>13</v>
      </c>
    </row>
    <row r="112" spans="1:10" s="91" customFormat="1" x14ac:dyDescent="0.25">
      <c r="A112" s="103" t="s">
        <v>52</v>
      </c>
      <c r="B112" s="121">
        <v>1700</v>
      </c>
      <c r="C112" s="118">
        <v>1700</v>
      </c>
      <c r="D112" s="122">
        <v>1700</v>
      </c>
      <c r="E112" s="152"/>
      <c r="F112" s="152"/>
      <c r="G112" s="152"/>
      <c r="H112" s="123">
        <f t="shared" ref="H112:J113" si="31">B112*E112</f>
        <v>0</v>
      </c>
      <c r="I112" s="123">
        <f t="shared" si="31"/>
        <v>0</v>
      </c>
      <c r="J112" s="123">
        <f t="shared" si="31"/>
        <v>0</v>
      </c>
    </row>
    <row r="113" spans="1:10" s="91" customFormat="1" x14ac:dyDescent="0.25">
      <c r="A113" s="103" t="s">
        <v>117</v>
      </c>
      <c r="B113" s="121">
        <v>1000</v>
      </c>
      <c r="C113" s="118">
        <v>1000</v>
      </c>
      <c r="D113" s="122">
        <v>1000</v>
      </c>
      <c r="E113" s="152"/>
      <c r="F113" s="152"/>
      <c r="G113" s="152"/>
      <c r="H113" s="123">
        <f t="shared" si="31"/>
        <v>0</v>
      </c>
      <c r="I113" s="123">
        <f t="shared" si="31"/>
        <v>0</v>
      </c>
      <c r="J113" s="123">
        <f t="shared" si="31"/>
        <v>0</v>
      </c>
    </row>
    <row r="114" spans="1:10" s="91" customFormat="1" x14ac:dyDescent="0.25">
      <c r="A114" s="103" t="s">
        <v>53</v>
      </c>
      <c r="B114" s="121">
        <v>1000</v>
      </c>
      <c r="C114" s="118">
        <v>1000</v>
      </c>
      <c r="D114" s="122">
        <v>1000</v>
      </c>
      <c r="E114" s="152"/>
      <c r="F114" s="152"/>
      <c r="G114" s="152"/>
      <c r="H114" s="123">
        <f t="shared" ref="H114:H122" si="32">B114*E114</f>
        <v>0</v>
      </c>
      <c r="I114" s="123">
        <f t="shared" ref="I114:I122" si="33">C114*F114</f>
        <v>0</v>
      </c>
      <c r="J114" s="123">
        <f t="shared" ref="J114:J122" si="34">D114*G114</f>
        <v>0</v>
      </c>
    </row>
    <row r="115" spans="1:10" x14ac:dyDescent="0.25">
      <c r="A115" s="107" t="s">
        <v>54</v>
      </c>
      <c r="B115" s="121">
        <v>2100</v>
      </c>
      <c r="C115" s="118">
        <v>2100</v>
      </c>
      <c r="D115" s="122">
        <v>2100</v>
      </c>
      <c r="E115" s="153"/>
      <c r="F115" s="153"/>
      <c r="G115" s="153"/>
      <c r="H115" s="106">
        <f t="shared" si="32"/>
        <v>0</v>
      </c>
      <c r="I115" s="106">
        <f t="shared" si="33"/>
        <v>0</v>
      </c>
      <c r="J115" s="106">
        <f t="shared" si="34"/>
        <v>0</v>
      </c>
    </row>
    <row r="116" spans="1:10" x14ac:dyDescent="0.25">
      <c r="A116" s="124" t="s">
        <v>30</v>
      </c>
      <c r="B116" s="121">
        <v>800</v>
      </c>
      <c r="C116" s="118">
        <v>800</v>
      </c>
      <c r="D116" s="122">
        <v>800</v>
      </c>
      <c r="E116" s="153"/>
      <c r="F116" s="153"/>
      <c r="G116" s="153"/>
      <c r="H116" s="106">
        <f t="shared" si="32"/>
        <v>0</v>
      </c>
      <c r="I116" s="106">
        <f t="shared" si="33"/>
        <v>0</v>
      </c>
      <c r="J116" s="106">
        <f t="shared" si="34"/>
        <v>0</v>
      </c>
    </row>
    <row r="117" spans="1:10" x14ac:dyDescent="0.25">
      <c r="A117" s="124" t="s">
        <v>31</v>
      </c>
      <c r="B117" s="123">
        <v>200</v>
      </c>
      <c r="C117" s="123">
        <v>200</v>
      </c>
      <c r="D117" s="123">
        <v>200</v>
      </c>
      <c r="E117" s="153"/>
      <c r="F117" s="153"/>
      <c r="G117" s="153"/>
      <c r="H117" s="106">
        <f t="shared" si="32"/>
        <v>0</v>
      </c>
      <c r="I117" s="106">
        <f t="shared" si="33"/>
        <v>0</v>
      </c>
      <c r="J117" s="106">
        <f t="shared" si="34"/>
        <v>0</v>
      </c>
    </row>
    <row r="118" spans="1:10" x14ac:dyDescent="0.25">
      <c r="A118" s="124" t="s">
        <v>44</v>
      </c>
      <c r="B118" s="123">
        <v>500</v>
      </c>
      <c r="C118" s="123">
        <v>500</v>
      </c>
      <c r="D118" s="123">
        <v>500</v>
      </c>
      <c r="E118" s="153"/>
      <c r="F118" s="153"/>
      <c r="G118" s="153"/>
      <c r="H118" s="106">
        <f t="shared" si="32"/>
        <v>0</v>
      </c>
      <c r="I118" s="106">
        <f t="shared" si="33"/>
        <v>0</v>
      </c>
      <c r="J118" s="106">
        <f t="shared" si="34"/>
        <v>0</v>
      </c>
    </row>
    <row r="119" spans="1:10" x14ac:dyDescent="0.25">
      <c r="A119" s="124" t="s">
        <v>32</v>
      </c>
      <c r="B119" s="123">
        <v>80</v>
      </c>
      <c r="C119" s="123">
        <v>80</v>
      </c>
      <c r="D119" s="123">
        <v>80</v>
      </c>
      <c r="E119" s="153"/>
      <c r="F119" s="153"/>
      <c r="G119" s="153"/>
      <c r="H119" s="106">
        <f t="shared" si="32"/>
        <v>0</v>
      </c>
      <c r="I119" s="106">
        <f t="shared" si="33"/>
        <v>0</v>
      </c>
      <c r="J119" s="106">
        <f t="shared" si="34"/>
        <v>0</v>
      </c>
    </row>
    <row r="120" spans="1:10" ht="34.5" x14ac:dyDescent="0.25">
      <c r="A120" s="108" t="s">
        <v>51</v>
      </c>
      <c r="B120" s="111">
        <v>52</v>
      </c>
      <c r="C120" s="111">
        <v>52</v>
      </c>
      <c r="D120" s="111">
        <v>52</v>
      </c>
      <c r="E120" s="153"/>
      <c r="F120" s="153"/>
      <c r="G120" s="153"/>
      <c r="H120" s="106">
        <f t="shared" si="32"/>
        <v>0</v>
      </c>
      <c r="I120" s="106">
        <f t="shared" si="33"/>
        <v>0</v>
      </c>
      <c r="J120" s="106">
        <f t="shared" si="34"/>
        <v>0</v>
      </c>
    </row>
    <row r="121" spans="1:10" x14ac:dyDescent="0.25">
      <c r="A121" s="146" t="s">
        <v>107</v>
      </c>
      <c r="B121" s="111">
        <v>200</v>
      </c>
      <c r="C121" s="111">
        <v>200</v>
      </c>
      <c r="D121" s="111">
        <v>200</v>
      </c>
      <c r="E121" s="153"/>
      <c r="F121" s="153"/>
      <c r="G121" s="153"/>
      <c r="H121" s="106">
        <f t="shared" si="32"/>
        <v>0</v>
      </c>
      <c r="I121" s="106">
        <f t="shared" si="33"/>
        <v>0</v>
      </c>
      <c r="J121" s="106">
        <f t="shared" si="34"/>
        <v>0</v>
      </c>
    </row>
    <row r="122" spans="1:10" x14ac:dyDescent="0.25">
      <c r="A122" s="110" t="s">
        <v>91</v>
      </c>
      <c r="B122" s="111">
        <v>200</v>
      </c>
      <c r="C122" s="111">
        <v>200</v>
      </c>
      <c r="D122" s="111">
        <v>200</v>
      </c>
      <c r="E122" s="153"/>
      <c r="F122" s="153"/>
      <c r="G122" s="153"/>
      <c r="H122" s="106">
        <f t="shared" si="32"/>
        <v>0</v>
      </c>
      <c r="I122" s="106">
        <f t="shared" si="33"/>
        <v>0</v>
      </c>
      <c r="J122" s="106">
        <f t="shared" si="34"/>
        <v>0</v>
      </c>
    </row>
    <row r="123" spans="1:10" x14ac:dyDescent="0.25">
      <c r="A123" s="110" t="s">
        <v>92</v>
      </c>
      <c r="B123" s="111">
        <v>200</v>
      </c>
      <c r="C123" s="111">
        <v>200</v>
      </c>
      <c r="D123" s="111">
        <v>200</v>
      </c>
      <c r="E123" s="153"/>
      <c r="F123" s="153"/>
      <c r="G123" s="153"/>
      <c r="H123" s="106">
        <f t="shared" ref="H123" si="35">B123*E123</f>
        <v>0</v>
      </c>
      <c r="I123" s="106">
        <f t="shared" ref="I123" si="36">C123*F123</f>
        <v>0</v>
      </c>
      <c r="J123" s="106">
        <f t="shared" ref="J123" si="37">D123*G123</f>
        <v>0</v>
      </c>
    </row>
    <row r="124" spans="1:10" x14ac:dyDescent="0.25">
      <c r="G124" s="78" t="s">
        <v>41</v>
      </c>
      <c r="H124" s="78">
        <f>SUM(H112:H123)</f>
        <v>0</v>
      </c>
      <c r="I124" s="78">
        <f>SUM(I112:I123)</f>
        <v>0</v>
      </c>
      <c r="J124" s="78">
        <f>SUM(J112:J123)</f>
        <v>0</v>
      </c>
    </row>
    <row r="125" spans="1:10" x14ac:dyDescent="0.25">
      <c r="G125" s="78"/>
      <c r="H125" s="78"/>
      <c r="I125" s="78"/>
      <c r="J125" s="78"/>
    </row>
    <row r="126" spans="1:10" x14ac:dyDescent="0.25">
      <c r="A126" s="186" t="s">
        <v>50</v>
      </c>
      <c r="B126" s="186"/>
      <c r="C126" s="186"/>
      <c r="D126" s="186"/>
      <c r="E126" s="186"/>
      <c r="F126" s="186"/>
      <c r="G126" s="186"/>
    </row>
    <row r="127" spans="1:10" x14ac:dyDescent="0.25">
      <c r="E127" s="76"/>
      <c r="F127" s="76"/>
      <c r="G127" s="76"/>
    </row>
    <row r="128" spans="1:10" x14ac:dyDescent="0.25">
      <c r="A128" s="78" t="s">
        <v>28</v>
      </c>
      <c r="B128" s="187"/>
      <c r="C128" s="187"/>
      <c r="D128" s="187"/>
    </row>
    <row r="129" spans="1:10" x14ac:dyDescent="0.25">
      <c r="E129" s="112"/>
    </row>
    <row r="130" spans="1:10" ht="12" thickBot="1" x14ac:dyDescent="0.3"/>
    <row r="131" spans="1:10" ht="12" thickBot="1" x14ac:dyDescent="0.3">
      <c r="A131" s="79" t="s">
        <v>27</v>
      </c>
      <c r="B131" s="193" t="s">
        <v>86</v>
      </c>
      <c r="C131" s="194"/>
      <c r="D131" s="195"/>
      <c r="E131" s="80" t="s">
        <v>8</v>
      </c>
      <c r="F131" s="80" t="s">
        <v>9</v>
      </c>
      <c r="G131" s="81" t="s">
        <v>10</v>
      </c>
      <c r="H131" s="82" t="s">
        <v>12</v>
      </c>
      <c r="I131" s="83" t="s">
        <v>11</v>
      </c>
      <c r="J131" s="84" t="s">
        <v>13</v>
      </c>
    </row>
    <row r="132" spans="1:10" x14ac:dyDescent="0.25">
      <c r="A132" s="85"/>
      <c r="B132" s="86" t="s">
        <v>16</v>
      </c>
      <c r="C132" s="87" t="s">
        <v>26</v>
      </c>
      <c r="D132" s="88" t="s">
        <v>18</v>
      </c>
      <c r="E132" s="286"/>
      <c r="F132" s="268"/>
      <c r="G132" s="269"/>
      <c r="H132" s="270"/>
      <c r="I132" s="271"/>
      <c r="J132" s="272"/>
    </row>
    <row r="133" spans="1:10" x14ac:dyDescent="0.25">
      <c r="A133" s="85" t="s">
        <v>0</v>
      </c>
      <c r="B133" s="188" t="s">
        <v>24</v>
      </c>
      <c r="C133" s="189"/>
      <c r="D133" s="190"/>
      <c r="E133" s="287"/>
      <c r="F133" s="273"/>
      <c r="G133" s="274"/>
      <c r="H133" s="270"/>
      <c r="I133" s="271"/>
      <c r="J133" s="272"/>
    </row>
    <row r="134" spans="1:10" x14ac:dyDescent="0.25">
      <c r="A134" s="89" t="s">
        <v>1</v>
      </c>
      <c r="B134" s="267">
        <v>28320</v>
      </c>
      <c r="C134" s="267">
        <v>29320</v>
      </c>
      <c r="D134" s="267">
        <v>29320</v>
      </c>
      <c r="E134" s="203"/>
      <c r="F134" s="203"/>
      <c r="G134" s="199"/>
      <c r="H134" s="246">
        <f>B134*E134</f>
        <v>0</v>
      </c>
      <c r="I134" s="246">
        <f>C134*F134</f>
        <v>0</v>
      </c>
      <c r="J134" s="249">
        <f>D134*G134</f>
        <v>0</v>
      </c>
    </row>
    <row r="135" spans="1:10" x14ac:dyDescent="0.25">
      <c r="A135" s="89" t="s">
        <v>2</v>
      </c>
      <c r="B135" s="267"/>
      <c r="C135" s="267"/>
      <c r="D135" s="267"/>
      <c r="E135" s="203"/>
      <c r="F135" s="203"/>
      <c r="G135" s="199"/>
      <c r="H135" s="247"/>
      <c r="I135" s="247"/>
      <c r="J135" s="250"/>
    </row>
    <row r="136" spans="1:10" x14ac:dyDescent="0.25">
      <c r="A136" s="89" t="s">
        <v>3</v>
      </c>
      <c r="B136" s="267"/>
      <c r="C136" s="267"/>
      <c r="D136" s="267"/>
      <c r="E136" s="203"/>
      <c r="F136" s="203"/>
      <c r="G136" s="199"/>
      <c r="H136" s="247"/>
      <c r="I136" s="247"/>
      <c r="J136" s="250"/>
    </row>
    <row r="137" spans="1:10" x14ac:dyDescent="0.25">
      <c r="A137" s="89" t="s">
        <v>4</v>
      </c>
      <c r="B137" s="267"/>
      <c r="C137" s="267"/>
      <c r="D137" s="267"/>
      <c r="E137" s="203"/>
      <c r="F137" s="203"/>
      <c r="G137" s="199"/>
      <c r="H137" s="247"/>
      <c r="I137" s="247"/>
      <c r="J137" s="250"/>
    </row>
    <row r="138" spans="1:10" x14ac:dyDescent="0.25">
      <c r="A138" s="89" t="s">
        <v>5</v>
      </c>
      <c r="B138" s="267"/>
      <c r="C138" s="267"/>
      <c r="D138" s="267"/>
      <c r="E138" s="203"/>
      <c r="F138" s="203"/>
      <c r="G138" s="199"/>
      <c r="H138" s="247"/>
      <c r="I138" s="247"/>
      <c r="J138" s="250"/>
    </row>
    <row r="139" spans="1:10" x14ac:dyDescent="0.25">
      <c r="A139" s="89" t="s">
        <v>6</v>
      </c>
      <c r="B139" s="267"/>
      <c r="C139" s="267"/>
      <c r="D139" s="267"/>
      <c r="E139" s="203"/>
      <c r="F139" s="203"/>
      <c r="G139" s="199"/>
      <c r="H139" s="247"/>
      <c r="I139" s="247"/>
      <c r="J139" s="250"/>
    </row>
    <row r="140" spans="1:10" x14ac:dyDescent="0.25">
      <c r="A140" s="89" t="s">
        <v>7</v>
      </c>
      <c r="B140" s="267"/>
      <c r="C140" s="267"/>
      <c r="D140" s="267"/>
      <c r="E140" s="203"/>
      <c r="F140" s="203"/>
      <c r="G140" s="199"/>
      <c r="H140" s="247"/>
      <c r="I140" s="247"/>
      <c r="J140" s="250"/>
    </row>
    <row r="141" spans="1:10" ht="23" x14ac:dyDescent="0.25">
      <c r="A141" s="94" t="s">
        <v>49</v>
      </c>
      <c r="B141" s="267"/>
      <c r="C141" s="267"/>
      <c r="D141" s="267"/>
      <c r="E141" s="203"/>
      <c r="F141" s="203"/>
      <c r="G141" s="199"/>
      <c r="H141" s="247"/>
      <c r="I141" s="247"/>
      <c r="J141" s="250"/>
    </row>
    <row r="142" spans="1:10" ht="23" x14ac:dyDescent="0.25">
      <c r="A142" s="89" t="s">
        <v>42</v>
      </c>
      <c r="B142" s="267"/>
      <c r="C142" s="267"/>
      <c r="D142" s="267"/>
      <c r="E142" s="203"/>
      <c r="F142" s="203"/>
      <c r="G142" s="199"/>
      <c r="H142" s="247"/>
      <c r="I142" s="247"/>
      <c r="J142" s="250"/>
    </row>
    <row r="143" spans="1:10" x14ac:dyDescent="0.25">
      <c r="A143" s="89" t="s">
        <v>45</v>
      </c>
      <c r="B143" s="267"/>
      <c r="C143" s="267"/>
      <c r="D143" s="267"/>
      <c r="E143" s="204"/>
      <c r="F143" s="204"/>
      <c r="G143" s="200"/>
      <c r="H143" s="248"/>
      <c r="I143" s="248"/>
      <c r="J143" s="251"/>
    </row>
    <row r="144" spans="1:10" x14ac:dyDescent="0.25">
      <c r="B144" s="96"/>
      <c r="C144" s="96"/>
      <c r="D144" s="113"/>
      <c r="E144" s="191" t="s">
        <v>15</v>
      </c>
      <c r="F144" s="191"/>
      <c r="G144" s="192"/>
      <c r="H144" s="93">
        <f>SUM(H134:H143)</f>
        <v>0</v>
      </c>
      <c r="I144" s="93">
        <f t="shared" ref="I144:J144" si="38">SUM(I134:I143)</f>
        <v>0</v>
      </c>
      <c r="J144" s="93">
        <f t="shared" si="38"/>
        <v>0</v>
      </c>
    </row>
    <row r="145" spans="1:10" ht="12" thickBot="1" x14ac:dyDescent="0.3">
      <c r="B145" s="96"/>
      <c r="C145" s="96"/>
      <c r="D145" s="96"/>
      <c r="E145" s="201" t="s">
        <v>14</v>
      </c>
      <c r="F145" s="201"/>
      <c r="G145" s="202"/>
      <c r="H145" s="221">
        <f>SUM(H144:J144)</f>
        <v>0</v>
      </c>
      <c r="I145" s="222"/>
      <c r="J145" s="223"/>
    </row>
    <row r="146" spans="1:10" ht="12" thickBot="1" x14ac:dyDescent="0.3">
      <c r="B146" s="96"/>
      <c r="C146" s="96"/>
      <c r="D146" s="96"/>
      <c r="E146" s="167"/>
      <c r="F146" s="167"/>
      <c r="G146" s="99"/>
      <c r="H146" s="169"/>
      <c r="I146" s="169"/>
      <c r="J146" s="169"/>
    </row>
    <row r="147" spans="1:10" x14ac:dyDescent="0.25">
      <c r="A147" s="100" t="s">
        <v>134</v>
      </c>
      <c r="B147" s="170" t="s">
        <v>137</v>
      </c>
      <c r="C147" s="170"/>
      <c r="D147" s="170"/>
      <c r="E147" s="196" t="s">
        <v>138</v>
      </c>
      <c r="F147" s="197"/>
      <c r="G147" s="198"/>
      <c r="H147" s="82" t="s">
        <v>12</v>
      </c>
      <c r="I147" s="83" t="s">
        <v>11</v>
      </c>
      <c r="J147" s="84" t="s">
        <v>13</v>
      </c>
    </row>
    <row r="148" spans="1:10" x14ac:dyDescent="0.25">
      <c r="A148" s="110" t="s">
        <v>135</v>
      </c>
      <c r="B148" s="111"/>
      <c r="C148" s="111"/>
      <c r="D148" s="111"/>
      <c r="E148" s="176"/>
      <c r="F148" s="176"/>
      <c r="G148" s="176"/>
      <c r="H148" s="171">
        <f>B148*E148*12</f>
        <v>0</v>
      </c>
      <c r="I148" s="171">
        <f t="shared" ref="I148:I149" si="39">C148*F148*12</f>
        <v>0</v>
      </c>
      <c r="J148" s="171">
        <f t="shared" ref="J148:J149" si="40">D148*G148*12</f>
        <v>0</v>
      </c>
    </row>
    <row r="149" spans="1:10" ht="12" thickBot="1" x14ac:dyDescent="0.3">
      <c r="A149" s="110" t="s">
        <v>136</v>
      </c>
      <c r="B149" s="111"/>
      <c r="C149" s="111"/>
      <c r="D149" s="111"/>
      <c r="E149" s="176"/>
      <c r="F149" s="176"/>
      <c r="G149" s="176"/>
      <c r="H149" s="172">
        <f>B149*E149*12</f>
        <v>0</v>
      </c>
      <c r="I149" s="172">
        <f t="shared" si="39"/>
        <v>0</v>
      </c>
      <c r="J149" s="172">
        <f t="shared" si="40"/>
        <v>0</v>
      </c>
    </row>
    <row r="150" spans="1:10" ht="12" thickBot="1" x14ac:dyDescent="0.3">
      <c r="A150" s="95"/>
      <c r="B150" s="96"/>
      <c r="C150" s="96"/>
      <c r="D150" s="96"/>
      <c r="E150" s="167"/>
      <c r="F150" s="167"/>
      <c r="G150" s="167"/>
      <c r="H150" s="173">
        <f>H148+H149</f>
        <v>0</v>
      </c>
      <c r="I150" s="174">
        <f t="shared" ref="I150" si="41">I148+I149</f>
        <v>0</v>
      </c>
      <c r="J150" s="175">
        <f t="shared" ref="J150" si="42">J148+J149</f>
        <v>0</v>
      </c>
    </row>
    <row r="151" spans="1:10" x14ac:dyDescent="0.25">
      <c r="A151" s="95"/>
      <c r="B151" s="96"/>
      <c r="C151" s="96"/>
      <c r="D151" s="96"/>
      <c r="E151" s="167"/>
      <c r="F151" s="167"/>
      <c r="G151" s="167"/>
      <c r="H151" s="178"/>
      <c r="I151" s="227">
        <f>H150+I150+J150</f>
        <v>0</v>
      </c>
      <c r="J151" s="227"/>
    </row>
    <row r="152" spans="1:10" x14ac:dyDescent="0.25">
      <c r="B152" s="96"/>
      <c r="C152" s="96"/>
      <c r="D152" s="96"/>
      <c r="E152" s="98"/>
      <c r="F152" s="98"/>
      <c r="G152" s="167"/>
      <c r="H152" s="219"/>
      <c r="I152" s="219"/>
      <c r="J152" s="219"/>
    </row>
    <row r="153" spans="1:10" x14ac:dyDescent="0.25">
      <c r="A153" s="100" t="s">
        <v>29</v>
      </c>
      <c r="B153" s="101" t="s">
        <v>16</v>
      </c>
      <c r="C153" s="101" t="s">
        <v>26</v>
      </c>
      <c r="D153" s="101" t="s">
        <v>18</v>
      </c>
      <c r="E153" s="102" t="s">
        <v>8</v>
      </c>
      <c r="F153" s="102" t="s">
        <v>9</v>
      </c>
      <c r="G153" s="102" t="s">
        <v>10</v>
      </c>
      <c r="H153" s="102" t="s">
        <v>12</v>
      </c>
      <c r="I153" s="102" t="s">
        <v>11</v>
      </c>
      <c r="J153" s="102" t="s">
        <v>13</v>
      </c>
    </row>
    <row r="154" spans="1:10" x14ac:dyDescent="0.25">
      <c r="A154" s="103" t="s">
        <v>52</v>
      </c>
      <c r="B154" s="125">
        <v>3000</v>
      </c>
      <c r="C154" s="126">
        <v>3000</v>
      </c>
      <c r="D154" s="127">
        <v>3000</v>
      </c>
      <c r="E154" s="152"/>
      <c r="F154" s="152"/>
      <c r="G154" s="152"/>
      <c r="H154" s="106">
        <f t="shared" ref="H154:J161" si="43">B154*E154</f>
        <v>0</v>
      </c>
      <c r="I154" s="106">
        <f t="shared" si="43"/>
        <v>0</v>
      </c>
      <c r="J154" s="106">
        <f t="shared" si="43"/>
        <v>0</v>
      </c>
    </row>
    <row r="155" spans="1:10" x14ac:dyDescent="0.25">
      <c r="A155" s="103" t="s">
        <v>117</v>
      </c>
      <c r="B155" s="125">
        <v>1000</v>
      </c>
      <c r="C155" s="126">
        <v>1000</v>
      </c>
      <c r="D155" s="127">
        <v>1000</v>
      </c>
      <c r="E155" s="152"/>
      <c r="F155" s="152"/>
      <c r="G155" s="152"/>
      <c r="H155" s="106">
        <f t="shared" ref="H155" si="44">B155*E155</f>
        <v>0</v>
      </c>
      <c r="I155" s="106">
        <f t="shared" ref="I155" si="45">C155*F155</f>
        <v>0</v>
      </c>
      <c r="J155" s="106">
        <f t="shared" ref="J155" si="46">D155*G155</f>
        <v>0</v>
      </c>
    </row>
    <row r="156" spans="1:10" x14ac:dyDescent="0.25">
      <c r="A156" s="103" t="s">
        <v>53</v>
      </c>
      <c r="B156" s="125">
        <v>3000</v>
      </c>
      <c r="C156" s="126">
        <v>3000</v>
      </c>
      <c r="D156" s="127">
        <v>3000</v>
      </c>
      <c r="E156" s="152"/>
      <c r="F156" s="152"/>
      <c r="G156" s="152"/>
      <c r="H156" s="106">
        <f t="shared" si="43"/>
        <v>0</v>
      </c>
      <c r="I156" s="106">
        <f t="shared" si="43"/>
        <v>0</v>
      </c>
      <c r="J156" s="106">
        <f t="shared" si="43"/>
        <v>0</v>
      </c>
    </row>
    <row r="157" spans="1:10" x14ac:dyDescent="0.25">
      <c r="A157" s="107" t="s">
        <v>54</v>
      </c>
      <c r="B157" s="125">
        <v>2160</v>
      </c>
      <c r="C157" s="126">
        <v>2161</v>
      </c>
      <c r="D157" s="127">
        <v>2162</v>
      </c>
      <c r="E157" s="153"/>
      <c r="F157" s="153"/>
      <c r="G157" s="153"/>
      <c r="H157" s="106">
        <f t="shared" si="43"/>
        <v>0</v>
      </c>
      <c r="I157" s="106">
        <f t="shared" si="43"/>
        <v>0</v>
      </c>
      <c r="J157" s="106">
        <f t="shared" si="43"/>
        <v>0</v>
      </c>
    </row>
    <row r="158" spans="1:10" x14ac:dyDescent="0.25">
      <c r="A158" s="107" t="s">
        <v>30</v>
      </c>
      <c r="B158" s="125">
        <v>120</v>
      </c>
      <c r="C158" s="126">
        <v>120</v>
      </c>
      <c r="D158" s="127">
        <v>120</v>
      </c>
      <c r="E158" s="153"/>
      <c r="F158" s="153"/>
      <c r="G158" s="153"/>
      <c r="H158" s="106">
        <f t="shared" si="43"/>
        <v>0</v>
      </c>
      <c r="I158" s="106">
        <f t="shared" si="43"/>
        <v>0</v>
      </c>
      <c r="J158" s="106">
        <f t="shared" si="43"/>
        <v>0</v>
      </c>
    </row>
    <row r="159" spans="1:10" x14ac:dyDescent="0.25">
      <c r="A159" s="107" t="s">
        <v>31</v>
      </c>
      <c r="B159" s="104">
        <v>1512</v>
      </c>
      <c r="C159" s="105">
        <v>1512</v>
      </c>
      <c r="D159" s="128">
        <v>1512</v>
      </c>
      <c r="E159" s="153"/>
      <c r="F159" s="153"/>
      <c r="G159" s="153"/>
      <c r="H159" s="106">
        <f t="shared" si="43"/>
        <v>0</v>
      </c>
      <c r="I159" s="106">
        <f t="shared" si="43"/>
        <v>0</v>
      </c>
      <c r="J159" s="106">
        <f t="shared" si="43"/>
        <v>0</v>
      </c>
    </row>
    <row r="160" spans="1:10" x14ac:dyDescent="0.25">
      <c r="A160" s="107" t="s">
        <v>44</v>
      </c>
      <c r="B160" s="104">
        <v>800</v>
      </c>
      <c r="C160" s="105">
        <v>800</v>
      </c>
      <c r="D160" s="128">
        <v>800</v>
      </c>
      <c r="E160" s="153"/>
      <c r="F160" s="153"/>
      <c r="G160" s="153"/>
      <c r="H160" s="106">
        <f t="shared" si="43"/>
        <v>0</v>
      </c>
      <c r="I160" s="106">
        <f t="shared" si="43"/>
        <v>0</v>
      </c>
      <c r="J160" s="106">
        <f t="shared" si="43"/>
        <v>0</v>
      </c>
    </row>
    <row r="161" spans="1:10" x14ac:dyDescent="0.25">
      <c r="A161" s="107" t="s">
        <v>32</v>
      </c>
      <c r="B161" s="104">
        <v>100</v>
      </c>
      <c r="C161" s="105">
        <v>100</v>
      </c>
      <c r="D161" s="128">
        <v>100</v>
      </c>
      <c r="E161" s="153"/>
      <c r="F161" s="153"/>
      <c r="G161" s="153"/>
      <c r="H161" s="106">
        <f t="shared" si="43"/>
        <v>0</v>
      </c>
      <c r="I161" s="106">
        <f t="shared" si="43"/>
        <v>0</v>
      </c>
      <c r="J161" s="106">
        <f t="shared" si="43"/>
        <v>0</v>
      </c>
    </row>
    <row r="162" spans="1:10" ht="34.5" x14ac:dyDescent="0.25">
      <c r="A162" s="108" t="s">
        <v>51</v>
      </c>
      <c r="B162" s="111">
        <v>52</v>
      </c>
      <c r="C162" s="111">
        <v>52</v>
      </c>
      <c r="D162" s="111">
        <v>52</v>
      </c>
      <c r="E162" s="153"/>
      <c r="F162" s="153"/>
      <c r="G162" s="153"/>
      <c r="H162" s="106">
        <f t="shared" ref="H162" si="47">B162*E162</f>
        <v>0</v>
      </c>
      <c r="I162" s="106">
        <f t="shared" ref="I162" si="48">C162*F162</f>
        <v>0</v>
      </c>
      <c r="J162" s="106">
        <f t="shared" ref="J162" si="49">D162*G162</f>
        <v>0</v>
      </c>
    </row>
    <row r="163" spans="1:10" x14ac:dyDescent="0.25">
      <c r="A163" s="146" t="s">
        <v>107</v>
      </c>
      <c r="B163" s="111">
        <v>200</v>
      </c>
      <c r="C163" s="111">
        <v>200</v>
      </c>
      <c r="D163" s="111">
        <v>200</v>
      </c>
      <c r="E163" s="153"/>
      <c r="F163" s="153"/>
      <c r="G163" s="153"/>
      <c r="H163" s="106">
        <f t="shared" ref="H163:H165" si="50">B163*E163</f>
        <v>0</v>
      </c>
      <c r="I163" s="106">
        <f t="shared" ref="I163:I165" si="51">C163*F163</f>
        <v>0</v>
      </c>
      <c r="J163" s="106">
        <f t="shared" ref="J163:J165" si="52">D163*G163</f>
        <v>0</v>
      </c>
    </row>
    <row r="164" spans="1:10" x14ac:dyDescent="0.25">
      <c r="A164" s="110" t="s">
        <v>91</v>
      </c>
      <c r="B164" s="111">
        <v>200</v>
      </c>
      <c r="C164" s="111">
        <v>200</v>
      </c>
      <c r="D164" s="111">
        <v>200</v>
      </c>
      <c r="E164" s="153"/>
      <c r="F164" s="153"/>
      <c r="G164" s="153"/>
      <c r="H164" s="106">
        <f t="shared" si="50"/>
        <v>0</v>
      </c>
      <c r="I164" s="106">
        <f t="shared" si="51"/>
        <v>0</v>
      </c>
      <c r="J164" s="106">
        <f t="shared" si="52"/>
        <v>0</v>
      </c>
    </row>
    <row r="165" spans="1:10" x14ac:dyDescent="0.25">
      <c r="A165" s="110" t="s">
        <v>92</v>
      </c>
      <c r="B165" s="111">
        <v>200</v>
      </c>
      <c r="C165" s="111">
        <v>200</v>
      </c>
      <c r="D165" s="111">
        <v>200</v>
      </c>
      <c r="E165" s="153"/>
      <c r="F165" s="153"/>
      <c r="G165" s="153"/>
      <c r="H165" s="106">
        <f t="shared" si="50"/>
        <v>0</v>
      </c>
      <c r="I165" s="106">
        <f t="shared" si="51"/>
        <v>0</v>
      </c>
      <c r="J165" s="106">
        <f t="shared" si="52"/>
        <v>0</v>
      </c>
    </row>
    <row r="166" spans="1:10" x14ac:dyDescent="0.25">
      <c r="G166" s="78" t="s">
        <v>41</v>
      </c>
      <c r="H166" s="78">
        <f>SUM(H154:H165)</f>
        <v>0</v>
      </c>
      <c r="I166" s="78">
        <f t="shared" ref="I166:J166" si="53">SUM(I154:I165)</f>
        <v>0</v>
      </c>
      <c r="J166" s="78">
        <f t="shared" si="53"/>
        <v>0</v>
      </c>
    </row>
    <row r="168" spans="1:10" x14ac:dyDescent="0.25">
      <c r="A168" s="186" t="s">
        <v>50</v>
      </c>
      <c r="B168" s="186"/>
      <c r="C168" s="186"/>
      <c r="D168" s="186"/>
      <c r="E168" s="186"/>
      <c r="F168" s="186"/>
      <c r="G168" s="186"/>
    </row>
    <row r="170" spans="1:10" x14ac:dyDescent="0.25">
      <c r="A170" s="78" t="s">
        <v>28</v>
      </c>
      <c r="B170" s="187"/>
      <c r="C170" s="187"/>
      <c r="D170" s="187"/>
      <c r="E170" s="187"/>
    </row>
    <row r="172" spans="1:10" ht="12" thickBot="1" x14ac:dyDescent="0.3"/>
    <row r="173" spans="1:10" ht="12" thickBot="1" x14ac:dyDescent="0.3">
      <c r="A173" s="79" t="s">
        <v>27</v>
      </c>
      <c r="B173" s="193" t="s">
        <v>87</v>
      </c>
      <c r="C173" s="194"/>
      <c r="D173" s="195"/>
      <c r="E173" s="80" t="s">
        <v>8</v>
      </c>
      <c r="F173" s="80" t="s">
        <v>9</v>
      </c>
      <c r="G173" s="81" t="s">
        <v>10</v>
      </c>
      <c r="H173" s="82" t="s">
        <v>12</v>
      </c>
      <c r="I173" s="83" t="s">
        <v>11</v>
      </c>
      <c r="J173" s="84" t="s">
        <v>13</v>
      </c>
    </row>
    <row r="174" spans="1:10" x14ac:dyDescent="0.25">
      <c r="A174" s="85"/>
      <c r="B174" s="86" t="s">
        <v>16</v>
      </c>
      <c r="C174" s="87" t="s">
        <v>26</v>
      </c>
      <c r="D174" s="88" t="s">
        <v>18</v>
      </c>
      <c r="E174" s="268"/>
      <c r="F174" s="268"/>
      <c r="G174" s="269"/>
      <c r="H174" s="270"/>
      <c r="I174" s="271"/>
      <c r="J174" s="272"/>
    </row>
    <row r="175" spans="1:10" x14ac:dyDescent="0.25">
      <c r="A175" s="85" t="s">
        <v>0</v>
      </c>
      <c r="B175" s="188" t="s">
        <v>24</v>
      </c>
      <c r="C175" s="189"/>
      <c r="D175" s="190"/>
      <c r="E175" s="273"/>
      <c r="F175" s="273"/>
      <c r="G175" s="274"/>
      <c r="H175" s="270"/>
      <c r="I175" s="271"/>
      <c r="J175" s="272"/>
    </row>
    <row r="176" spans="1:10" x14ac:dyDescent="0.25">
      <c r="A176" s="89" t="s">
        <v>1</v>
      </c>
      <c r="B176" s="245">
        <v>17669</v>
      </c>
      <c r="C176" s="245">
        <v>19669</v>
      </c>
      <c r="D176" s="245">
        <v>18669</v>
      </c>
      <c r="E176" s="203"/>
      <c r="F176" s="203"/>
      <c r="G176" s="199"/>
      <c r="H176" s="246">
        <f>B176*E176</f>
        <v>0</v>
      </c>
      <c r="I176" s="246">
        <f>C176*F176</f>
        <v>0</v>
      </c>
      <c r="J176" s="249">
        <f>D176*G176</f>
        <v>0</v>
      </c>
    </row>
    <row r="177" spans="1:10" x14ac:dyDescent="0.25">
      <c r="A177" s="89" t="s">
        <v>2</v>
      </c>
      <c r="B177" s="245"/>
      <c r="C177" s="245"/>
      <c r="D177" s="245"/>
      <c r="E177" s="203"/>
      <c r="F177" s="203"/>
      <c r="G177" s="199"/>
      <c r="H177" s="247"/>
      <c r="I177" s="247"/>
      <c r="J177" s="250"/>
    </row>
    <row r="178" spans="1:10" x14ac:dyDescent="0.25">
      <c r="A178" s="89" t="s">
        <v>3</v>
      </c>
      <c r="B178" s="245"/>
      <c r="C178" s="245"/>
      <c r="D178" s="245"/>
      <c r="E178" s="203"/>
      <c r="F178" s="203"/>
      <c r="G178" s="199"/>
      <c r="H178" s="247"/>
      <c r="I178" s="247"/>
      <c r="J178" s="250"/>
    </row>
    <row r="179" spans="1:10" x14ac:dyDescent="0.25">
      <c r="A179" s="89" t="s">
        <v>4</v>
      </c>
      <c r="B179" s="245"/>
      <c r="C179" s="245"/>
      <c r="D179" s="245"/>
      <c r="E179" s="203"/>
      <c r="F179" s="203"/>
      <c r="G179" s="199"/>
      <c r="H179" s="247"/>
      <c r="I179" s="247"/>
      <c r="J179" s="250"/>
    </row>
    <row r="180" spans="1:10" x14ac:dyDescent="0.25">
      <c r="A180" s="89" t="s">
        <v>5</v>
      </c>
      <c r="B180" s="245"/>
      <c r="C180" s="245"/>
      <c r="D180" s="245"/>
      <c r="E180" s="203"/>
      <c r="F180" s="203"/>
      <c r="G180" s="199"/>
      <c r="H180" s="247"/>
      <c r="I180" s="247"/>
      <c r="J180" s="250"/>
    </row>
    <row r="181" spans="1:10" x14ac:dyDescent="0.25">
      <c r="A181" s="89" t="s">
        <v>6</v>
      </c>
      <c r="B181" s="245"/>
      <c r="C181" s="245"/>
      <c r="D181" s="245"/>
      <c r="E181" s="203"/>
      <c r="F181" s="203"/>
      <c r="G181" s="199"/>
      <c r="H181" s="247"/>
      <c r="I181" s="247"/>
      <c r="J181" s="250"/>
    </row>
    <row r="182" spans="1:10" x14ac:dyDescent="0.25">
      <c r="A182" s="89" t="s">
        <v>7</v>
      </c>
      <c r="B182" s="245"/>
      <c r="C182" s="245"/>
      <c r="D182" s="245"/>
      <c r="E182" s="203"/>
      <c r="F182" s="203"/>
      <c r="G182" s="199"/>
      <c r="H182" s="247"/>
      <c r="I182" s="247"/>
      <c r="J182" s="250"/>
    </row>
    <row r="183" spans="1:10" ht="23" x14ac:dyDescent="0.25">
      <c r="A183" s="94" t="s">
        <v>49</v>
      </c>
      <c r="B183" s="245"/>
      <c r="C183" s="245"/>
      <c r="D183" s="245"/>
      <c r="E183" s="203"/>
      <c r="F183" s="203"/>
      <c r="G183" s="199"/>
      <c r="H183" s="247"/>
      <c r="I183" s="247"/>
      <c r="J183" s="250"/>
    </row>
    <row r="184" spans="1:10" ht="23" x14ac:dyDescent="0.25">
      <c r="A184" s="89" t="s">
        <v>42</v>
      </c>
      <c r="B184" s="245"/>
      <c r="C184" s="245"/>
      <c r="D184" s="245"/>
      <c r="E184" s="203"/>
      <c r="F184" s="203"/>
      <c r="G184" s="199"/>
      <c r="H184" s="247"/>
      <c r="I184" s="247"/>
      <c r="J184" s="250"/>
    </row>
    <row r="185" spans="1:10" x14ac:dyDescent="0.25">
      <c r="A185" s="89" t="s">
        <v>45</v>
      </c>
      <c r="B185" s="245"/>
      <c r="C185" s="245"/>
      <c r="D185" s="245"/>
      <c r="E185" s="204"/>
      <c r="F185" s="204"/>
      <c r="G185" s="200"/>
      <c r="H185" s="248"/>
      <c r="I185" s="248"/>
      <c r="J185" s="251"/>
    </row>
    <row r="186" spans="1:10" x14ac:dyDescent="0.25">
      <c r="B186" s="96"/>
      <c r="C186" s="96"/>
      <c r="D186" s="113"/>
      <c r="E186" s="191" t="s">
        <v>15</v>
      </c>
      <c r="F186" s="191"/>
      <c r="G186" s="192"/>
      <c r="H186" s="93">
        <f>SUM(H176:H185)</f>
        <v>0</v>
      </c>
      <c r="I186" s="93">
        <f t="shared" ref="I186:J186" si="54">SUM(I176:I185)</f>
        <v>0</v>
      </c>
      <c r="J186" s="93">
        <f t="shared" si="54"/>
        <v>0</v>
      </c>
    </row>
    <row r="187" spans="1:10" ht="12" thickBot="1" x14ac:dyDescent="0.3">
      <c r="B187" s="96"/>
      <c r="C187" s="96"/>
      <c r="D187" s="96"/>
      <c r="E187" s="201" t="s">
        <v>14</v>
      </c>
      <c r="F187" s="201"/>
      <c r="G187" s="202"/>
      <c r="H187" s="221">
        <f>SUM(H186:J186)</f>
        <v>0</v>
      </c>
      <c r="I187" s="222"/>
      <c r="J187" s="223"/>
    </row>
    <row r="188" spans="1:10" x14ac:dyDescent="0.25">
      <c r="B188" s="96"/>
      <c r="C188" s="96"/>
      <c r="D188" s="96"/>
      <c r="E188" s="98"/>
      <c r="F188" s="98"/>
      <c r="G188" s="99"/>
      <c r="H188" s="220"/>
      <c r="I188" s="220"/>
      <c r="J188" s="220"/>
    </row>
    <row r="189" spans="1:10" x14ac:dyDescent="0.25">
      <c r="A189" s="100" t="s">
        <v>29</v>
      </c>
      <c r="B189" s="101" t="s">
        <v>16</v>
      </c>
      <c r="C189" s="101" t="s">
        <v>26</v>
      </c>
      <c r="D189" s="101" t="s">
        <v>18</v>
      </c>
      <c r="E189" s="102" t="s">
        <v>8</v>
      </c>
      <c r="F189" s="102" t="s">
        <v>9</v>
      </c>
      <c r="G189" s="102" t="s">
        <v>10</v>
      </c>
      <c r="H189" s="102" t="s">
        <v>12</v>
      </c>
      <c r="I189" s="102" t="s">
        <v>11</v>
      </c>
      <c r="J189" s="102" t="s">
        <v>13</v>
      </c>
    </row>
    <row r="190" spans="1:10" x14ac:dyDescent="0.25">
      <c r="A190" s="103" t="s">
        <v>52</v>
      </c>
      <c r="B190" s="121">
        <v>3000</v>
      </c>
      <c r="C190" s="118">
        <v>3000</v>
      </c>
      <c r="D190" s="122">
        <v>3000</v>
      </c>
      <c r="E190" s="152"/>
      <c r="F190" s="152"/>
      <c r="G190" s="152"/>
      <c r="H190" s="106">
        <f t="shared" ref="H190:J197" si="55">B190*E190</f>
        <v>0</v>
      </c>
      <c r="I190" s="106">
        <f t="shared" si="55"/>
        <v>0</v>
      </c>
      <c r="J190" s="106">
        <f t="shared" si="55"/>
        <v>0</v>
      </c>
    </row>
    <row r="191" spans="1:10" x14ac:dyDescent="0.25">
      <c r="A191" s="103" t="s">
        <v>117</v>
      </c>
      <c r="B191" s="121">
        <v>1000</v>
      </c>
      <c r="C191" s="118">
        <v>1000</v>
      </c>
      <c r="D191" s="122">
        <v>1000</v>
      </c>
      <c r="E191" s="152"/>
      <c r="F191" s="152"/>
      <c r="G191" s="152"/>
      <c r="H191" s="106">
        <f t="shared" ref="H191" si="56">B191*E191</f>
        <v>0</v>
      </c>
      <c r="I191" s="106">
        <f t="shared" ref="I191" si="57">C191*F191</f>
        <v>0</v>
      </c>
      <c r="J191" s="106">
        <f t="shared" ref="J191" si="58">D191*G191</f>
        <v>0</v>
      </c>
    </row>
    <row r="192" spans="1:10" x14ac:dyDescent="0.25">
      <c r="A192" s="103" t="s">
        <v>53</v>
      </c>
      <c r="B192" s="121">
        <v>3000</v>
      </c>
      <c r="C192" s="118">
        <v>3000</v>
      </c>
      <c r="D192" s="122">
        <v>3000</v>
      </c>
      <c r="E192" s="152"/>
      <c r="F192" s="152"/>
      <c r="G192" s="152"/>
      <c r="H192" s="106">
        <f t="shared" si="55"/>
        <v>0</v>
      </c>
      <c r="I192" s="106">
        <f t="shared" si="55"/>
        <v>0</v>
      </c>
      <c r="J192" s="106">
        <f t="shared" si="55"/>
        <v>0</v>
      </c>
    </row>
    <row r="193" spans="1:10" x14ac:dyDescent="0.25">
      <c r="A193" s="107" t="s">
        <v>54</v>
      </c>
      <c r="B193" s="121">
        <v>2000</v>
      </c>
      <c r="C193" s="118">
        <v>2000</v>
      </c>
      <c r="D193" s="122">
        <v>2000</v>
      </c>
      <c r="E193" s="153"/>
      <c r="F193" s="153"/>
      <c r="G193" s="153"/>
      <c r="H193" s="106">
        <f t="shared" si="55"/>
        <v>0</v>
      </c>
      <c r="I193" s="106">
        <f t="shared" si="55"/>
        <v>0</v>
      </c>
      <c r="J193" s="106">
        <f t="shared" si="55"/>
        <v>0</v>
      </c>
    </row>
    <row r="194" spans="1:10" x14ac:dyDescent="0.25">
      <c r="A194" s="107" t="s">
        <v>30</v>
      </c>
      <c r="B194" s="121">
        <v>834</v>
      </c>
      <c r="C194" s="118">
        <v>834</v>
      </c>
      <c r="D194" s="122">
        <v>834</v>
      </c>
      <c r="E194" s="153"/>
      <c r="F194" s="153"/>
      <c r="G194" s="153"/>
      <c r="H194" s="106">
        <f t="shared" si="55"/>
        <v>0</v>
      </c>
      <c r="I194" s="106">
        <f t="shared" si="55"/>
        <v>0</v>
      </c>
      <c r="J194" s="106">
        <f t="shared" si="55"/>
        <v>0</v>
      </c>
    </row>
    <row r="195" spans="1:10" x14ac:dyDescent="0.25">
      <c r="A195" s="107" t="s">
        <v>31</v>
      </c>
      <c r="B195" s="91">
        <v>834</v>
      </c>
      <c r="C195" s="91">
        <v>834</v>
      </c>
      <c r="D195" s="91">
        <v>834</v>
      </c>
      <c r="E195" s="153"/>
      <c r="F195" s="153"/>
      <c r="G195" s="153"/>
      <c r="H195" s="106">
        <f t="shared" si="55"/>
        <v>0</v>
      </c>
      <c r="I195" s="106">
        <f t="shared" si="55"/>
        <v>0</v>
      </c>
      <c r="J195" s="106">
        <f t="shared" si="55"/>
        <v>0</v>
      </c>
    </row>
    <row r="196" spans="1:10" x14ac:dyDescent="0.25">
      <c r="A196" s="107" t="s">
        <v>44</v>
      </c>
      <c r="B196" s="91">
        <v>1000</v>
      </c>
      <c r="C196" s="91">
        <v>1000</v>
      </c>
      <c r="D196" s="91">
        <v>1000</v>
      </c>
      <c r="E196" s="153"/>
      <c r="F196" s="153"/>
      <c r="G196" s="153"/>
      <c r="H196" s="106">
        <f t="shared" si="55"/>
        <v>0</v>
      </c>
      <c r="I196" s="106">
        <f t="shared" si="55"/>
        <v>0</v>
      </c>
      <c r="J196" s="106">
        <f t="shared" si="55"/>
        <v>0</v>
      </c>
    </row>
    <row r="197" spans="1:10" x14ac:dyDescent="0.25">
      <c r="A197" s="107" t="s">
        <v>32</v>
      </c>
      <c r="B197" s="91">
        <v>50</v>
      </c>
      <c r="C197" s="91">
        <v>50</v>
      </c>
      <c r="D197" s="91">
        <v>50</v>
      </c>
      <c r="E197" s="153"/>
      <c r="F197" s="153"/>
      <c r="G197" s="153"/>
      <c r="H197" s="106">
        <f t="shared" si="55"/>
        <v>0</v>
      </c>
      <c r="I197" s="106">
        <f t="shared" si="55"/>
        <v>0</v>
      </c>
      <c r="J197" s="106">
        <f t="shared" si="55"/>
        <v>0</v>
      </c>
    </row>
    <row r="198" spans="1:10" ht="34.5" x14ac:dyDescent="0.25">
      <c r="A198" s="108" t="s">
        <v>51</v>
      </c>
      <c r="B198" s="111">
        <v>52</v>
      </c>
      <c r="C198" s="111">
        <v>52</v>
      </c>
      <c r="D198" s="111">
        <v>52</v>
      </c>
      <c r="E198" s="153"/>
      <c r="F198" s="153"/>
      <c r="G198" s="153"/>
      <c r="H198" s="106">
        <f t="shared" ref="H198" si="59">B198*E198</f>
        <v>0</v>
      </c>
      <c r="I198" s="106">
        <f t="shared" ref="I198" si="60">C198*F198</f>
        <v>0</v>
      </c>
      <c r="J198" s="106">
        <f t="shared" ref="J198" si="61">D198*G198</f>
        <v>0</v>
      </c>
    </row>
    <row r="199" spans="1:10" x14ac:dyDescent="0.25">
      <c r="A199" s="146" t="s">
        <v>107</v>
      </c>
      <c r="B199" s="111">
        <v>200</v>
      </c>
      <c r="C199" s="111">
        <v>200</v>
      </c>
      <c r="D199" s="111">
        <v>200</v>
      </c>
      <c r="E199" s="153"/>
      <c r="F199" s="153"/>
      <c r="G199" s="153"/>
      <c r="H199" s="106">
        <f t="shared" ref="H199:H201" si="62">B199*E199</f>
        <v>0</v>
      </c>
      <c r="I199" s="106">
        <f t="shared" ref="I199:I201" si="63">C199*F199</f>
        <v>0</v>
      </c>
      <c r="J199" s="106">
        <f t="shared" ref="J199:J201" si="64">D199*G199</f>
        <v>0</v>
      </c>
    </row>
    <row r="200" spans="1:10" x14ac:dyDescent="0.25">
      <c r="A200" s="110" t="s">
        <v>91</v>
      </c>
      <c r="B200" s="111">
        <v>200</v>
      </c>
      <c r="C200" s="111">
        <v>200</v>
      </c>
      <c r="D200" s="111">
        <v>200</v>
      </c>
      <c r="E200" s="153"/>
      <c r="F200" s="153"/>
      <c r="G200" s="153"/>
      <c r="H200" s="106">
        <f t="shared" si="62"/>
        <v>0</v>
      </c>
      <c r="I200" s="106">
        <f t="shared" si="63"/>
        <v>0</v>
      </c>
      <c r="J200" s="106">
        <f t="shared" si="64"/>
        <v>0</v>
      </c>
    </row>
    <row r="201" spans="1:10" x14ac:dyDescent="0.25">
      <c r="A201" s="110" t="s">
        <v>92</v>
      </c>
      <c r="B201" s="111">
        <v>200</v>
      </c>
      <c r="C201" s="111">
        <v>200</v>
      </c>
      <c r="D201" s="111">
        <v>200</v>
      </c>
      <c r="E201" s="153"/>
      <c r="F201" s="153"/>
      <c r="G201" s="153"/>
      <c r="H201" s="106">
        <f t="shared" si="62"/>
        <v>0</v>
      </c>
      <c r="I201" s="106">
        <f t="shared" si="63"/>
        <v>0</v>
      </c>
      <c r="J201" s="106">
        <f t="shared" si="64"/>
        <v>0</v>
      </c>
    </row>
    <row r="202" spans="1:10" x14ac:dyDescent="0.25">
      <c r="G202" s="78" t="s">
        <v>41</v>
      </c>
      <c r="H202" s="78">
        <f>SUM(H190:H201)</f>
        <v>0</v>
      </c>
      <c r="I202" s="78">
        <f t="shared" ref="I202:J202" si="65">SUM(I190:I201)</f>
        <v>0</v>
      </c>
      <c r="J202" s="78">
        <f t="shared" si="65"/>
        <v>0</v>
      </c>
    </row>
    <row r="206" spans="1:10" x14ac:dyDescent="0.25">
      <c r="A206" s="186" t="s">
        <v>50</v>
      </c>
      <c r="B206" s="186"/>
      <c r="C206" s="186"/>
      <c r="D206" s="186"/>
      <c r="E206" s="186"/>
      <c r="F206" s="186"/>
      <c r="G206" s="186"/>
    </row>
    <row r="208" spans="1:10" x14ac:dyDescent="0.25">
      <c r="A208" s="78" t="s">
        <v>28</v>
      </c>
      <c r="B208" s="187"/>
      <c r="C208" s="187"/>
      <c r="D208" s="187"/>
      <c r="E208" s="187"/>
    </row>
    <row r="210" spans="1:10" ht="12" thickBot="1" x14ac:dyDescent="0.3"/>
    <row r="211" spans="1:10" ht="12" thickBot="1" x14ac:dyDescent="0.3">
      <c r="A211" s="79" t="s">
        <v>27</v>
      </c>
      <c r="B211" s="193" t="s">
        <v>88</v>
      </c>
      <c r="C211" s="194"/>
      <c r="D211" s="195"/>
      <c r="E211" s="80" t="s">
        <v>8</v>
      </c>
      <c r="F211" s="80" t="s">
        <v>9</v>
      </c>
      <c r="G211" s="81" t="s">
        <v>10</v>
      </c>
      <c r="H211" s="82" t="s">
        <v>12</v>
      </c>
      <c r="I211" s="83" t="s">
        <v>11</v>
      </c>
      <c r="J211" s="84" t="s">
        <v>13</v>
      </c>
    </row>
    <row r="212" spans="1:10" x14ac:dyDescent="0.25">
      <c r="A212" s="85"/>
      <c r="B212" s="86" t="s">
        <v>16</v>
      </c>
      <c r="C212" s="87" t="s">
        <v>26</v>
      </c>
      <c r="D212" s="88" t="s">
        <v>18</v>
      </c>
      <c r="E212" s="268"/>
      <c r="F212" s="268"/>
      <c r="G212" s="269"/>
      <c r="H212" s="270"/>
      <c r="I212" s="271"/>
      <c r="J212" s="272"/>
    </row>
    <row r="213" spans="1:10" x14ac:dyDescent="0.25">
      <c r="A213" s="85" t="s">
        <v>0</v>
      </c>
      <c r="B213" s="188" t="s">
        <v>24</v>
      </c>
      <c r="C213" s="189"/>
      <c r="D213" s="190"/>
      <c r="E213" s="273"/>
      <c r="F213" s="273"/>
      <c r="G213" s="274"/>
      <c r="H213" s="270"/>
      <c r="I213" s="271"/>
      <c r="J213" s="272"/>
    </row>
    <row r="214" spans="1:10" x14ac:dyDescent="0.25">
      <c r="A214" s="110" t="s">
        <v>1</v>
      </c>
      <c r="B214" s="245">
        <v>24692</v>
      </c>
      <c r="C214" s="245">
        <v>24692</v>
      </c>
      <c r="D214" s="245">
        <v>24692</v>
      </c>
      <c r="E214" s="203"/>
      <c r="F214" s="203"/>
      <c r="G214" s="199"/>
      <c r="H214" s="246">
        <f>B214*E214</f>
        <v>0</v>
      </c>
      <c r="I214" s="246">
        <f>C214*F214</f>
        <v>0</v>
      </c>
      <c r="J214" s="249">
        <f>D214*G214</f>
        <v>0</v>
      </c>
    </row>
    <row r="215" spans="1:10" x14ac:dyDescent="0.25">
      <c r="A215" s="110" t="s">
        <v>2</v>
      </c>
      <c r="B215" s="245"/>
      <c r="C215" s="245"/>
      <c r="D215" s="245"/>
      <c r="E215" s="203"/>
      <c r="F215" s="203"/>
      <c r="G215" s="199"/>
      <c r="H215" s="247"/>
      <c r="I215" s="247"/>
      <c r="J215" s="250"/>
    </row>
    <row r="216" spans="1:10" x14ac:dyDescent="0.25">
      <c r="A216" s="110" t="s">
        <v>3</v>
      </c>
      <c r="B216" s="245"/>
      <c r="C216" s="245"/>
      <c r="D216" s="245"/>
      <c r="E216" s="203"/>
      <c r="F216" s="203"/>
      <c r="G216" s="199"/>
      <c r="H216" s="247"/>
      <c r="I216" s="247"/>
      <c r="J216" s="250"/>
    </row>
    <row r="217" spans="1:10" x14ac:dyDescent="0.25">
      <c r="A217" s="110" t="s">
        <v>4</v>
      </c>
      <c r="B217" s="245"/>
      <c r="C217" s="245"/>
      <c r="D217" s="245"/>
      <c r="E217" s="203"/>
      <c r="F217" s="203"/>
      <c r="G217" s="199"/>
      <c r="H217" s="247"/>
      <c r="I217" s="247"/>
      <c r="J217" s="250"/>
    </row>
    <row r="218" spans="1:10" x14ac:dyDescent="0.25">
      <c r="A218" s="110" t="s">
        <v>5</v>
      </c>
      <c r="B218" s="245"/>
      <c r="C218" s="245"/>
      <c r="D218" s="245"/>
      <c r="E218" s="203"/>
      <c r="F218" s="203"/>
      <c r="G218" s="199"/>
      <c r="H218" s="247"/>
      <c r="I218" s="247"/>
      <c r="J218" s="250"/>
    </row>
    <row r="219" spans="1:10" x14ac:dyDescent="0.25">
      <c r="A219" s="110" t="s">
        <v>6</v>
      </c>
      <c r="B219" s="245"/>
      <c r="C219" s="245"/>
      <c r="D219" s="245"/>
      <c r="E219" s="203"/>
      <c r="F219" s="203"/>
      <c r="G219" s="199"/>
      <c r="H219" s="247"/>
      <c r="I219" s="247"/>
      <c r="J219" s="250"/>
    </row>
    <row r="220" spans="1:10" x14ac:dyDescent="0.25">
      <c r="A220" s="110" t="s">
        <v>7</v>
      </c>
      <c r="B220" s="245"/>
      <c r="C220" s="245"/>
      <c r="D220" s="245"/>
      <c r="E220" s="203"/>
      <c r="F220" s="203"/>
      <c r="G220" s="199"/>
      <c r="H220" s="247"/>
      <c r="I220" s="247"/>
      <c r="J220" s="250"/>
    </row>
    <row r="221" spans="1:10" ht="23" x14ac:dyDescent="0.25">
      <c r="A221" s="94" t="s">
        <v>49</v>
      </c>
      <c r="B221" s="245"/>
      <c r="C221" s="245"/>
      <c r="D221" s="245"/>
      <c r="E221" s="203"/>
      <c r="F221" s="203"/>
      <c r="G221" s="199"/>
      <c r="H221" s="247"/>
      <c r="I221" s="247"/>
      <c r="J221" s="250"/>
    </row>
    <row r="222" spans="1:10" ht="23" x14ac:dyDescent="0.25">
      <c r="A222" s="110" t="s">
        <v>42</v>
      </c>
      <c r="B222" s="245"/>
      <c r="C222" s="245"/>
      <c r="D222" s="245"/>
      <c r="E222" s="203"/>
      <c r="F222" s="203"/>
      <c r="G222" s="199"/>
      <c r="H222" s="247"/>
      <c r="I222" s="247"/>
      <c r="J222" s="250"/>
    </row>
    <row r="223" spans="1:10" x14ac:dyDescent="0.25">
      <c r="A223" s="110" t="s">
        <v>45</v>
      </c>
      <c r="B223" s="245"/>
      <c r="C223" s="245"/>
      <c r="D223" s="245"/>
      <c r="E223" s="204"/>
      <c r="F223" s="204"/>
      <c r="G223" s="200"/>
      <c r="H223" s="248"/>
      <c r="I223" s="248"/>
      <c r="J223" s="251"/>
    </row>
    <row r="224" spans="1:10" x14ac:dyDescent="0.25">
      <c r="B224" s="96"/>
      <c r="C224" s="96"/>
      <c r="D224" s="113"/>
      <c r="E224" s="191" t="s">
        <v>15</v>
      </c>
      <c r="F224" s="191"/>
      <c r="G224" s="192"/>
      <c r="H224" s="93">
        <f>SUM(H214:H223)</f>
        <v>0</v>
      </c>
      <c r="I224" s="93">
        <f t="shared" ref="I224:J224" si="66">SUM(I214:I223)</f>
        <v>0</v>
      </c>
      <c r="J224" s="93">
        <f t="shared" si="66"/>
        <v>0</v>
      </c>
    </row>
    <row r="225" spans="1:10" ht="12" thickBot="1" x14ac:dyDescent="0.3">
      <c r="B225" s="96"/>
      <c r="C225" s="96"/>
      <c r="D225" s="96"/>
      <c r="E225" s="201" t="s">
        <v>14</v>
      </c>
      <c r="F225" s="201"/>
      <c r="G225" s="202"/>
      <c r="H225" s="221">
        <f>SUM(H224:J224)</f>
        <v>0</v>
      </c>
      <c r="I225" s="222"/>
      <c r="J225" s="223"/>
    </row>
    <row r="226" spans="1:10" ht="12" thickBot="1" x14ac:dyDescent="0.3">
      <c r="B226" s="96"/>
      <c r="C226" s="96"/>
      <c r="D226" s="96"/>
      <c r="E226" s="167"/>
      <c r="F226" s="167"/>
      <c r="G226" s="99"/>
      <c r="H226" s="169"/>
      <c r="I226" s="169"/>
      <c r="J226" s="169"/>
    </row>
    <row r="227" spans="1:10" x14ac:dyDescent="0.25">
      <c r="A227" s="100" t="s">
        <v>134</v>
      </c>
      <c r="B227" s="170" t="s">
        <v>137</v>
      </c>
      <c r="C227" s="170"/>
      <c r="D227" s="170"/>
      <c r="E227" s="196" t="s">
        <v>138</v>
      </c>
      <c r="F227" s="197"/>
      <c r="G227" s="198"/>
      <c r="H227" s="82" t="s">
        <v>12</v>
      </c>
      <c r="I227" s="83" t="s">
        <v>11</v>
      </c>
      <c r="J227" s="84" t="s">
        <v>13</v>
      </c>
    </row>
    <row r="228" spans="1:10" x14ac:dyDescent="0.25">
      <c r="A228" s="110" t="s">
        <v>135</v>
      </c>
      <c r="B228" s="111"/>
      <c r="C228" s="111"/>
      <c r="D228" s="111"/>
      <c r="E228" s="176"/>
      <c r="F228" s="176"/>
      <c r="G228" s="176"/>
      <c r="H228" s="171">
        <f>B228*E228*12</f>
        <v>0</v>
      </c>
      <c r="I228" s="171">
        <f t="shared" ref="I228:I229" si="67">C228*F228*12</f>
        <v>0</v>
      </c>
      <c r="J228" s="171">
        <f t="shared" ref="J228:J229" si="68">D228*G228*12</f>
        <v>0</v>
      </c>
    </row>
    <row r="229" spans="1:10" ht="12" thickBot="1" x14ac:dyDescent="0.3">
      <c r="A229" s="110" t="s">
        <v>136</v>
      </c>
      <c r="B229" s="111"/>
      <c r="C229" s="111"/>
      <c r="D229" s="111"/>
      <c r="E229" s="176"/>
      <c r="F229" s="176"/>
      <c r="G229" s="176"/>
      <c r="H229" s="172">
        <f>B229*E229*12</f>
        <v>0</v>
      </c>
      <c r="I229" s="172">
        <f t="shared" si="67"/>
        <v>0</v>
      </c>
      <c r="J229" s="172">
        <f t="shared" si="68"/>
        <v>0</v>
      </c>
    </row>
    <row r="230" spans="1:10" ht="12" thickBot="1" x14ac:dyDescent="0.3">
      <c r="A230" s="95"/>
      <c r="B230" s="96"/>
      <c r="C230" s="96"/>
      <c r="D230" s="96"/>
      <c r="E230" s="167"/>
      <c r="F230" s="167"/>
      <c r="G230" s="167"/>
      <c r="H230" s="173">
        <f>H228+H229</f>
        <v>0</v>
      </c>
      <c r="I230" s="174">
        <f t="shared" ref="I230" si="69">I228+I229</f>
        <v>0</v>
      </c>
      <c r="J230" s="175">
        <f t="shared" ref="J230" si="70">J228+J229</f>
        <v>0</v>
      </c>
    </row>
    <row r="231" spans="1:10" x14ac:dyDescent="0.25">
      <c r="A231" s="95"/>
      <c r="B231" s="96"/>
      <c r="C231" s="96"/>
      <c r="D231" s="96"/>
      <c r="E231" s="167"/>
      <c r="F231" s="167"/>
      <c r="G231" s="167"/>
      <c r="H231" s="178"/>
      <c r="I231" s="227">
        <f>H230+I230+J230</f>
        <v>0</v>
      </c>
      <c r="J231" s="227"/>
    </row>
    <row r="232" spans="1:10" x14ac:dyDescent="0.25">
      <c r="B232" s="96"/>
      <c r="C232" s="96"/>
      <c r="D232" s="96"/>
      <c r="E232" s="98"/>
      <c r="F232" s="98"/>
      <c r="G232" s="167"/>
      <c r="H232" s="219"/>
      <c r="I232" s="219"/>
      <c r="J232" s="219"/>
    </row>
    <row r="233" spans="1:10" x14ac:dyDescent="0.25">
      <c r="A233" s="100" t="s">
        <v>29</v>
      </c>
      <c r="B233" s="101" t="s">
        <v>16</v>
      </c>
      <c r="C233" s="101" t="s">
        <v>26</v>
      </c>
      <c r="D233" s="101" t="s">
        <v>18</v>
      </c>
      <c r="E233" s="102" t="s">
        <v>8</v>
      </c>
      <c r="F233" s="102" t="s">
        <v>9</v>
      </c>
      <c r="G233" s="102" t="s">
        <v>10</v>
      </c>
      <c r="H233" s="102" t="s">
        <v>12</v>
      </c>
      <c r="I233" s="102" t="s">
        <v>11</v>
      </c>
      <c r="J233" s="102" t="s">
        <v>13</v>
      </c>
    </row>
    <row r="234" spans="1:10" x14ac:dyDescent="0.25">
      <c r="A234" s="103" t="s">
        <v>52</v>
      </c>
      <c r="B234" s="117">
        <v>3000</v>
      </c>
      <c r="C234" s="118">
        <v>3000</v>
      </c>
      <c r="D234" s="119">
        <v>3000</v>
      </c>
      <c r="E234" s="152"/>
      <c r="F234" s="152"/>
      <c r="G234" s="152"/>
      <c r="H234" s="106">
        <f t="shared" ref="H234:J241" si="71">B234*E234</f>
        <v>0</v>
      </c>
      <c r="I234" s="106">
        <f t="shared" si="71"/>
        <v>0</v>
      </c>
      <c r="J234" s="106">
        <f t="shared" si="71"/>
        <v>0</v>
      </c>
    </row>
    <row r="235" spans="1:10" x14ac:dyDescent="0.25">
      <c r="A235" s="103" t="s">
        <v>117</v>
      </c>
      <c r="B235" s="117">
        <v>1200</v>
      </c>
      <c r="C235" s="118">
        <v>1200</v>
      </c>
      <c r="D235" s="119">
        <v>1200</v>
      </c>
      <c r="E235" s="152"/>
      <c r="F235" s="152"/>
      <c r="G235" s="152"/>
      <c r="H235" s="106">
        <f t="shared" ref="H235" si="72">B235*E235</f>
        <v>0</v>
      </c>
      <c r="I235" s="106">
        <f t="shared" ref="I235" si="73">C235*F235</f>
        <v>0</v>
      </c>
      <c r="J235" s="106">
        <f t="shared" ref="J235" si="74">D235*G235</f>
        <v>0</v>
      </c>
    </row>
    <row r="236" spans="1:10" x14ac:dyDescent="0.25">
      <c r="A236" s="103" t="s">
        <v>53</v>
      </c>
      <c r="B236" s="117">
        <v>3600</v>
      </c>
      <c r="C236" s="118">
        <v>3600</v>
      </c>
      <c r="D236" s="119">
        <v>3600</v>
      </c>
      <c r="E236" s="152"/>
      <c r="F236" s="152"/>
      <c r="G236" s="152"/>
      <c r="H236" s="106">
        <f t="shared" si="71"/>
        <v>0</v>
      </c>
      <c r="I236" s="106">
        <f t="shared" si="71"/>
        <v>0</v>
      </c>
      <c r="J236" s="106">
        <f t="shared" si="71"/>
        <v>0</v>
      </c>
    </row>
    <row r="237" spans="1:10" x14ac:dyDescent="0.25">
      <c r="A237" s="107" t="s">
        <v>54</v>
      </c>
      <c r="B237" s="117">
        <v>1560</v>
      </c>
      <c r="C237" s="118">
        <v>1560</v>
      </c>
      <c r="D237" s="119">
        <v>1560</v>
      </c>
      <c r="E237" s="153"/>
      <c r="F237" s="153"/>
      <c r="G237" s="153"/>
      <c r="H237" s="106">
        <f t="shared" si="71"/>
        <v>0</v>
      </c>
      <c r="I237" s="106">
        <f t="shared" si="71"/>
        <v>0</v>
      </c>
      <c r="J237" s="106">
        <f t="shared" si="71"/>
        <v>0</v>
      </c>
    </row>
    <row r="238" spans="1:10" x14ac:dyDescent="0.25">
      <c r="A238" s="107" t="s">
        <v>30</v>
      </c>
      <c r="B238" s="117">
        <v>500</v>
      </c>
      <c r="C238" s="118">
        <v>500</v>
      </c>
      <c r="D238" s="119">
        <v>500</v>
      </c>
      <c r="E238" s="153"/>
      <c r="F238" s="153"/>
      <c r="G238" s="153"/>
      <c r="H238" s="106">
        <f t="shared" si="71"/>
        <v>0</v>
      </c>
      <c r="I238" s="106">
        <f t="shared" si="71"/>
        <v>0</v>
      </c>
      <c r="J238" s="106">
        <f t="shared" si="71"/>
        <v>0</v>
      </c>
    </row>
    <row r="239" spans="1:10" x14ac:dyDescent="0.25">
      <c r="A239" s="107" t="s">
        <v>31</v>
      </c>
      <c r="B239" s="109">
        <v>1080</v>
      </c>
      <c r="C239" s="109">
        <v>1080</v>
      </c>
      <c r="D239" s="109">
        <v>1080</v>
      </c>
      <c r="E239" s="153"/>
      <c r="F239" s="153"/>
      <c r="G239" s="153"/>
      <c r="H239" s="106">
        <f t="shared" si="71"/>
        <v>0</v>
      </c>
      <c r="I239" s="106">
        <f t="shared" si="71"/>
        <v>0</v>
      </c>
      <c r="J239" s="106">
        <f t="shared" si="71"/>
        <v>0</v>
      </c>
    </row>
    <row r="240" spans="1:10" x14ac:dyDescent="0.25">
      <c r="A240" s="107" t="s">
        <v>44</v>
      </c>
      <c r="B240" s="109">
        <v>1512</v>
      </c>
      <c r="C240" s="109">
        <v>1512</v>
      </c>
      <c r="D240" s="109">
        <v>1512</v>
      </c>
      <c r="E240" s="153"/>
      <c r="F240" s="153"/>
      <c r="G240" s="153"/>
      <c r="H240" s="106">
        <f t="shared" si="71"/>
        <v>0</v>
      </c>
      <c r="I240" s="106">
        <f t="shared" si="71"/>
        <v>0</v>
      </c>
      <c r="J240" s="106">
        <f t="shared" si="71"/>
        <v>0</v>
      </c>
    </row>
    <row r="241" spans="1:10" x14ac:dyDescent="0.25">
      <c r="A241" s="107" t="s">
        <v>32</v>
      </c>
      <c r="B241" s="111">
        <v>50</v>
      </c>
      <c r="C241" s="111">
        <v>50</v>
      </c>
      <c r="D241" s="111">
        <v>50</v>
      </c>
      <c r="E241" s="153"/>
      <c r="F241" s="153"/>
      <c r="G241" s="153"/>
      <c r="H241" s="106">
        <f t="shared" si="71"/>
        <v>0</v>
      </c>
      <c r="I241" s="106">
        <f t="shared" si="71"/>
        <v>0</v>
      </c>
      <c r="J241" s="106">
        <f t="shared" si="71"/>
        <v>0</v>
      </c>
    </row>
    <row r="242" spans="1:10" ht="34.5" x14ac:dyDescent="0.25">
      <c r="A242" s="108" t="s">
        <v>51</v>
      </c>
      <c r="B242" s="111">
        <v>52</v>
      </c>
      <c r="C242" s="111">
        <v>52</v>
      </c>
      <c r="D242" s="111">
        <v>52</v>
      </c>
      <c r="E242" s="153"/>
      <c r="F242" s="153"/>
      <c r="G242" s="153"/>
      <c r="H242" s="106">
        <f t="shared" ref="H242" si="75">B242*E242</f>
        <v>0</v>
      </c>
      <c r="I242" s="106">
        <f t="shared" ref="I242" si="76">C242*F242</f>
        <v>0</v>
      </c>
      <c r="J242" s="106">
        <f t="shared" ref="J242" si="77">D242*G242</f>
        <v>0</v>
      </c>
    </row>
    <row r="243" spans="1:10" ht="12.5" x14ac:dyDescent="0.25">
      <c r="A243" s="141" t="s">
        <v>107</v>
      </c>
      <c r="B243" s="111">
        <v>200</v>
      </c>
      <c r="C243" s="111">
        <v>200</v>
      </c>
      <c r="D243" s="111">
        <v>200</v>
      </c>
      <c r="E243" s="153"/>
      <c r="F243" s="153"/>
      <c r="G243" s="153"/>
      <c r="H243" s="106">
        <f t="shared" ref="H243:H245" si="78">B243*E243</f>
        <v>0</v>
      </c>
      <c r="I243" s="106">
        <f t="shared" ref="I243:I245" si="79">C243*F243</f>
        <v>0</v>
      </c>
      <c r="J243" s="106">
        <f t="shared" ref="J243:J245" si="80">D243*G243</f>
        <v>0</v>
      </c>
    </row>
    <row r="244" spans="1:10" x14ac:dyDescent="0.25">
      <c r="A244" s="110" t="s">
        <v>94</v>
      </c>
      <c r="B244" s="111">
        <v>300</v>
      </c>
      <c r="C244" s="111">
        <v>300</v>
      </c>
      <c r="D244" s="111">
        <v>300</v>
      </c>
      <c r="E244" s="153"/>
      <c r="F244" s="153"/>
      <c r="G244" s="153"/>
      <c r="H244" s="106">
        <f t="shared" si="78"/>
        <v>0</v>
      </c>
      <c r="I244" s="106">
        <f t="shared" si="79"/>
        <v>0</v>
      </c>
      <c r="J244" s="106">
        <f t="shared" si="80"/>
        <v>0</v>
      </c>
    </row>
    <row r="245" spans="1:10" x14ac:dyDescent="0.25">
      <c r="A245" s="110" t="s">
        <v>93</v>
      </c>
      <c r="B245" s="111">
        <v>300</v>
      </c>
      <c r="C245" s="111">
        <v>300</v>
      </c>
      <c r="D245" s="111">
        <v>300</v>
      </c>
      <c r="E245" s="153"/>
      <c r="F245" s="153"/>
      <c r="G245" s="153"/>
      <c r="H245" s="106">
        <f t="shared" si="78"/>
        <v>0</v>
      </c>
      <c r="I245" s="106">
        <f t="shared" si="79"/>
        <v>0</v>
      </c>
      <c r="J245" s="106">
        <f t="shared" si="80"/>
        <v>0</v>
      </c>
    </row>
    <row r="246" spans="1:10" x14ac:dyDescent="0.25">
      <c r="G246" s="78" t="s">
        <v>41</v>
      </c>
      <c r="H246" s="78">
        <f>SUM(H234:H245)</f>
        <v>0</v>
      </c>
      <c r="I246" s="78">
        <f t="shared" ref="I246:J246" si="81">SUM(I234:I245)</f>
        <v>0</v>
      </c>
      <c r="J246" s="78">
        <f t="shared" si="81"/>
        <v>0</v>
      </c>
    </row>
    <row r="247" spans="1:10" x14ac:dyDescent="0.25">
      <c r="G247" s="78"/>
      <c r="H247" s="78"/>
      <c r="I247" s="78"/>
      <c r="J247" s="78"/>
    </row>
    <row r="248" spans="1:10" x14ac:dyDescent="0.25">
      <c r="G248" s="78"/>
      <c r="H248" s="78"/>
      <c r="I248" s="78"/>
      <c r="J248" s="78"/>
    </row>
    <row r="249" spans="1:10" x14ac:dyDescent="0.25">
      <c r="A249" s="186" t="s">
        <v>50</v>
      </c>
      <c r="B249" s="186"/>
      <c r="C249" s="186"/>
      <c r="D249" s="186"/>
      <c r="E249" s="186"/>
      <c r="F249" s="186"/>
      <c r="G249" s="186"/>
    </row>
    <row r="250" spans="1:10" x14ac:dyDescent="0.25">
      <c r="A250" s="78" t="s">
        <v>28</v>
      </c>
      <c r="B250" s="187"/>
      <c r="C250" s="187"/>
      <c r="D250" s="187"/>
      <c r="E250" s="187"/>
    </row>
    <row r="253" spans="1:10" ht="12" thickBot="1" x14ac:dyDescent="0.3"/>
    <row r="254" spans="1:10" ht="12" thickBot="1" x14ac:dyDescent="0.3">
      <c r="A254" s="79" t="s">
        <v>27</v>
      </c>
      <c r="B254" s="193" t="s">
        <v>89</v>
      </c>
      <c r="C254" s="194"/>
      <c r="D254" s="195"/>
      <c r="E254" s="80" t="s">
        <v>8</v>
      </c>
      <c r="F254" s="80" t="s">
        <v>9</v>
      </c>
      <c r="G254" s="81" t="s">
        <v>10</v>
      </c>
      <c r="H254" s="82" t="s">
        <v>12</v>
      </c>
      <c r="I254" s="83" t="s">
        <v>11</v>
      </c>
      <c r="J254" s="84" t="s">
        <v>13</v>
      </c>
    </row>
    <row r="255" spans="1:10" x14ac:dyDescent="0.25">
      <c r="A255" s="85"/>
      <c r="B255" s="129" t="s">
        <v>16</v>
      </c>
      <c r="C255" s="130" t="s">
        <v>26</v>
      </c>
      <c r="D255" s="131" t="s">
        <v>18</v>
      </c>
      <c r="E255" s="268"/>
      <c r="F255" s="268"/>
      <c r="G255" s="269"/>
      <c r="H255" s="270"/>
      <c r="I255" s="271"/>
      <c r="J255" s="272"/>
    </row>
    <row r="256" spans="1:10" x14ac:dyDescent="0.25">
      <c r="A256" s="85" t="s">
        <v>0</v>
      </c>
      <c r="B256" s="275" t="s">
        <v>24</v>
      </c>
      <c r="C256" s="276"/>
      <c r="D256" s="277"/>
      <c r="E256" s="273"/>
      <c r="F256" s="273"/>
      <c r="G256" s="274"/>
      <c r="H256" s="270"/>
      <c r="I256" s="271"/>
      <c r="J256" s="272"/>
    </row>
    <row r="257" spans="1:10" x14ac:dyDescent="0.25">
      <c r="A257" s="89" t="s">
        <v>1</v>
      </c>
      <c r="B257" s="245">
        <v>16767</v>
      </c>
      <c r="C257" s="245">
        <v>16767</v>
      </c>
      <c r="D257" s="245">
        <v>16767</v>
      </c>
      <c r="E257" s="278"/>
      <c r="F257" s="203"/>
      <c r="G257" s="199"/>
      <c r="H257" s="246">
        <f>B257*E257</f>
        <v>0</v>
      </c>
      <c r="I257" s="246">
        <f>C257*F257</f>
        <v>0</v>
      </c>
      <c r="J257" s="249">
        <f>D257*G257</f>
        <v>0</v>
      </c>
    </row>
    <row r="258" spans="1:10" x14ac:dyDescent="0.25">
      <c r="A258" s="89" t="s">
        <v>2</v>
      </c>
      <c r="B258" s="245"/>
      <c r="C258" s="245"/>
      <c r="D258" s="245"/>
      <c r="E258" s="278"/>
      <c r="F258" s="203"/>
      <c r="G258" s="199"/>
      <c r="H258" s="247"/>
      <c r="I258" s="247"/>
      <c r="J258" s="250"/>
    </row>
    <row r="259" spans="1:10" x14ac:dyDescent="0.25">
      <c r="A259" s="89" t="s">
        <v>3</v>
      </c>
      <c r="B259" s="245"/>
      <c r="C259" s="245"/>
      <c r="D259" s="245"/>
      <c r="E259" s="278"/>
      <c r="F259" s="203"/>
      <c r="G259" s="199"/>
      <c r="H259" s="247"/>
      <c r="I259" s="247"/>
      <c r="J259" s="250"/>
    </row>
    <row r="260" spans="1:10" x14ac:dyDescent="0.25">
      <c r="A260" s="89" t="s">
        <v>4</v>
      </c>
      <c r="B260" s="245"/>
      <c r="C260" s="245"/>
      <c r="D260" s="245"/>
      <c r="E260" s="278"/>
      <c r="F260" s="203"/>
      <c r="G260" s="199"/>
      <c r="H260" s="247"/>
      <c r="I260" s="247"/>
      <c r="J260" s="250"/>
    </row>
    <row r="261" spans="1:10" x14ac:dyDescent="0.25">
      <c r="A261" s="89" t="s">
        <v>5</v>
      </c>
      <c r="B261" s="245"/>
      <c r="C261" s="245"/>
      <c r="D261" s="245"/>
      <c r="E261" s="278"/>
      <c r="F261" s="203"/>
      <c r="G261" s="199"/>
      <c r="H261" s="247"/>
      <c r="I261" s="247"/>
      <c r="J261" s="250"/>
    </row>
    <row r="262" spans="1:10" x14ac:dyDescent="0.25">
      <c r="A262" s="89" t="s">
        <v>6</v>
      </c>
      <c r="B262" s="245"/>
      <c r="C262" s="245"/>
      <c r="D262" s="245"/>
      <c r="E262" s="278"/>
      <c r="F262" s="203"/>
      <c r="G262" s="199"/>
      <c r="H262" s="247"/>
      <c r="I262" s="247"/>
      <c r="J262" s="250"/>
    </row>
    <row r="263" spans="1:10" x14ac:dyDescent="0.25">
      <c r="A263" s="89" t="s">
        <v>7</v>
      </c>
      <c r="B263" s="245"/>
      <c r="C263" s="245"/>
      <c r="D263" s="245"/>
      <c r="E263" s="278"/>
      <c r="F263" s="203"/>
      <c r="G263" s="199"/>
      <c r="H263" s="247"/>
      <c r="I263" s="247"/>
      <c r="J263" s="250"/>
    </row>
    <row r="264" spans="1:10" ht="23" x14ac:dyDescent="0.25">
      <c r="A264" s="94" t="s">
        <v>49</v>
      </c>
      <c r="B264" s="245"/>
      <c r="C264" s="245"/>
      <c r="D264" s="245"/>
      <c r="E264" s="278"/>
      <c r="F264" s="203"/>
      <c r="G264" s="199"/>
      <c r="H264" s="247"/>
      <c r="I264" s="247"/>
      <c r="J264" s="250"/>
    </row>
    <row r="265" spans="1:10" ht="23" x14ac:dyDescent="0.25">
      <c r="A265" s="89" t="s">
        <v>42</v>
      </c>
      <c r="B265" s="245"/>
      <c r="C265" s="245"/>
      <c r="D265" s="245"/>
      <c r="E265" s="278"/>
      <c r="F265" s="203"/>
      <c r="G265" s="199"/>
      <c r="H265" s="247"/>
      <c r="I265" s="247"/>
      <c r="J265" s="250"/>
    </row>
    <row r="266" spans="1:10" x14ac:dyDescent="0.25">
      <c r="A266" s="89" t="s">
        <v>45</v>
      </c>
      <c r="B266" s="245"/>
      <c r="C266" s="245"/>
      <c r="D266" s="245"/>
      <c r="E266" s="278"/>
      <c r="F266" s="204"/>
      <c r="G266" s="200"/>
      <c r="H266" s="248"/>
      <c r="I266" s="248"/>
      <c r="J266" s="251"/>
    </row>
    <row r="267" spans="1:10" x14ac:dyDescent="0.25">
      <c r="B267" s="96"/>
      <c r="C267" s="96"/>
      <c r="D267" s="113"/>
      <c r="E267" s="191" t="s">
        <v>15</v>
      </c>
      <c r="F267" s="191"/>
      <c r="G267" s="192"/>
      <c r="H267" s="93">
        <f>SUM(H257:H266)</f>
        <v>0</v>
      </c>
      <c r="I267" s="93">
        <f t="shared" ref="I267:J267" si="82">SUM(I257:I266)</f>
        <v>0</v>
      </c>
      <c r="J267" s="93">
        <f t="shared" si="82"/>
        <v>0</v>
      </c>
    </row>
    <row r="268" spans="1:10" ht="12" thickBot="1" x14ac:dyDescent="0.3">
      <c r="B268" s="96"/>
      <c r="C268" s="96"/>
      <c r="D268" s="96"/>
      <c r="E268" s="201" t="s">
        <v>14</v>
      </c>
      <c r="F268" s="201"/>
      <c r="G268" s="202"/>
      <c r="H268" s="221">
        <f>SUM(H267:J267)</f>
        <v>0</v>
      </c>
      <c r="I268" s="222"/>
      <c r="J268" s="223"/>
    </row>
    <row r="269" spans="1:10" x14ac:dyDescent="0.25">
      <c r="B269" s="96"/>
      <c r="C269" s="96"/>
      <c r="D269" s="96"/>
      <c r="E269" s="98"/>
      <c r="F269" s="98"/>
      <c r="G269" s="99"/>
      <c r="H269" s="220"/>
      <c r="I269" s="220"/>
      <c r="J269" s="220"/>
    </row>
    <row r="270" spans="1:10" x14ac:dyDescent="0.25">
      <c r="A270" s="100" t="s">
        <v>29</v>
      </c>
      <c r="B270" s="101" t="s">
        <v>16</v>
      </c>
      <c r="C270" s="101" t="s">
        <v>26</v>
      </c>
      <c r="D270" s="101" t="s">
        <v>18</v>
      </c>
      <c r="E270" s="102" t="s">
        <v>8</v>
      </c>
      <c r="F270" s="102" t="s">
        <v>9</v>
      </c>
      <c r="G270" s="102" t="s">
        <v>10</v>
      </c>
      <c r="H270" s="102" t="s">
        <v>12</v>
      </c>
      <c r="I270" s="102" t="s">
        <v>11</v>
      </c>
      <c r="J270" s="102" t="s">
        <v>13</v>
      </c>
    </row>
    <row r="271" spans="1:10" x14ac:dyDescent="0.25">
      <c r="A271" s="103" t="s">
        <v>52</v>
      </c>
      <c r="B271" s="121">
        <v>3000</v>
      </c>
      <c r="C271" s="118">
        <v>3000</v>
      </c>
      <c r="D271" s="122">
        <v>3000</v>
      </c>
      <c r="E271" s="152"/>
      <c r="F271" s="152"/>
      <c r="G271" s="152"/>
      <c r="H271" s="106">
        <f t="shared" ref="H271:J272" si="83">B271*E271</f>
        <v>0</v>
      </c>
      <c r="I271" s="106">
        <f t="shared" si="83"/>
        <v>0</v>
      </c>
      <c r="J271" s="106">
        <f t="shared" si="83"/>
        <v>0</v>
      </c>
    </row>
    <row r="272" spans="1:10" x14ac:dyDescent="0.25">
      <c r="A272" s="103" t="s">
        <v>117</v>
      </c>
      <c r="B272" s="121">
        <v>1200</v>
      </c>
      <c r="C272" s="118">
        <v>1200</v>
      </c>
      <c r="D272" s="122">
        <v>1200</v>
      </c>
      <c r="E272" s="152"/>
      <c r="F272" s="152"/>
      <c r="G272" s="152"/>
      <c r="H272" s="106">
        <f t="shared" si="83"/>
        <v>0</v>
      </c>
      <c r="I272" s="106">
        <f t="shared" si="83"/>
        <v>0</v>
      </c>
      <c r="J272" s="106">
        <f t="shared" si="83"/>
        <v>0</v>
      </c>
    </row>
    <row r="273" spans="1:10" x14ac:dyDescent="0.25">
      <c r="A273" s="103" t="s">
        <v>53</v>
      </c>
      <c r="B273" s="132">
        <v>3000</v>
      </c>
      <c r="C273" s="133">
        <v>3000</v>
      </c>
      <c r="D273" s="134">
        <v>3000</v>
      </c>
      <c r="E273" s="152"/>
      <c r="F273" s="152"/>
      <c r="G273" s="152"/>
      <c r="H273" s="106">
        <f t="shared" ref="H273:H278" si="84">B273*E273</f>
        <v>0</v>
      </c>
      <c r="I273" s="106">
        <f t="shared" ref="I273:I278" si="85">C273*F273</f>
        <v>0</v>
      </c>
      <c r="J273" s="106">
        <f t="shared" ref="J273:J278" si="86">D273*G273</f>
        <v>0</v>
      </c>
    </row>
    <row r="274" spans="1:10" x14ac:dyDescent="0.25">
      <c r="A274" s="107" t="s">
        <v>54</v>
      </c>
      <c r="B274" s="132">
        <v>3000</v>
      </c>
      <c r="C274" s="133">
        <v>3000</v>
      </c>
      <c r="D274" s="134">
        <v>3000</v>
      </c>
      <c r="E274" s="153"/>
      <c r="F274" s="153"/>
      <c r="G274" s="153"/>
      <c r="H274" s="106">
        <f t="shared" si="84"/>
        <v>0</v>
      </c>
      <c r="I274" s="106">
        <f t="shared" si="85"/>
        <v>0</v>
      </c>
      <c r="J274" s="106">
        <f t="shared" si="86"/>
        <v>0</v>
      </c>
    </row>
    <row r="275" spans="1:10" x14ac:dyDescent="0.25">
      <c r="A275" s="124" t="s">
        <v>30</v>
      </c>
      <c r="B275" s="132">
        <v>600</v>
      </c>
      <c r="C275" s="133">
        <v>600</v>
      </c>
      <c r="D275" s="134">
        <v>600</v>
      </c>
      <c r="E275" s="153"/>
      <c r="F275" s="153"/>
      <c r="G275" s="153"/>
      <c r="H275" s="106">
        <f t="shared" si="84"/>
        <v>0</v>
      </c>
      <c r="I275" s="106">
        <f t="shared" si="85"/>
        <v>0</v>
      </c>
      <c r="J275" s="106">
        <f t="shared" si="86"/>
        <v>0</v>
      </c>
    </row>
    <row r="276" spans="1:10" x14ac:dyDescent="0.25">
      <c r="A276" s="124" t="s">
        <v>31</v>
      </c>
      <c r="B276" s="123">
        <v>500</v>
      </c>
      <c r="C276" s="123">
        <v>500</v>
      </c>
      <c r="D276" s="123">
        <v>500</v>
      </c>
      <c r="E276" s="153"/>
      <c r="F276" s="153"/>
      <c r="G276" s="153"/>
      <c r="H276" s="106">
        <f t="shared" si="84"/>
        <v>0</v>
      </c>
      <c r="I276" s="106">
        <f t="shared" si="85"/>
        <v>0</v>
      </c>
      <c r="J276" s="106">
        <f t="shared" si="86"/>
        <v>0</v>
      </c>
    </row>
    <row r="277" spans="1:10" x14ac:dyDescent="0.25">
      <c r="A277" s="124" t="s">
        <v>44</v>
      </c>
      <c r="B277" s="123">
        <v>200</v>
      </c>
      <c r="C277" s="123">
        <v>200</v>
      </c>
      <c r="D277" s="123">
        <v>200</v>
      </c>
      <c r="E277" s="153"/>
      <c r="F277" s="153"/>
      <c r="G277" s="153"/>
      <c r="H277" s="106">
        <f t="shared" si="84"/>
        <v>0</v>
      </c>
      <c r="I277" s="106">
        <f t="shared" si="85"/>
        <v>0</v>
      </c>
      <c r="J277" s="106">
        <f t="shared" si="86"/>
        <v>0</v>
      </c>
    </row>
    <row r="278" spans="1:10" x14ac:dyDescent="0.25">
      <c r="A278" s="124" t="s">
        <v>32</v>
      </c>
      <c r="B278" s="123">
        <v>50</v>
      </c>
      <c r="C278" s="123">
        <v>50</v>
      </c>
      <c r="D278" s="123">
        <v>50</v>
      </c>
      <c r="E278" s="153"/>
      <c r="F278" s="153"/>
      <c r="G278" s="153"/>
      <c r="H278" s="106">
        <f t="shared" si="84"/>
        <v>0</v>
      </c>
      <c r="I278" s="106">
        <f t="shared" si="85"/>
        <v>0</v>
      </c>
      <c r="J278" s="106">
        <f t="shared" si="86"/>
        <v>0</v>
      </c>
    </row>
    <row r="279" spans="1:10" ht="34.5" x14ac:dyDescent="0.25">
      <c r="A279" s="108" t="s">
        <v>51</v>
      </c>
      <c r="B279" s="111">
        <v>52</v>
      </c>
      <c r="C279" s="111">
        <v>52</v>
      </c>
      <c r="D279" s="111">
        <v>52</v>
      </c>
      <c r="E279" s="153"/>
      <c r="F279" s="153"/>
      <c r="G279" s="153"/>
      <c r="H279" s="106">
        <f t="shared" ref="H279" si="87">B279*E279</f>
        <v>0</v>
      </c>
      <c r="I279" s="106">
        <f t="shared" ref="I279" si="88">C279*F279</f>
        <v>0</v>
      </c>
      <c r="J279" s="106">
        <f t="shared" ref="J279" si="89">D279*G279</f>
        <v>0</v>
      </c>
    </row>
    <row r="280" spans="1:10" ht="12.5" x14ac:dyDescent="0.25">
      <c r="A280" s="141" t="s">
        <v>107</v>
      </c>
      <c r="B280" s="111">
        <v>200</v>
      </c>
      <c r="C280" s="111">
        <v>200</v>
      </c>
      <c r="D280" s="111">
        <v>200</v>
      </c>
      <c r="E280" s="153"/>
      <c r="F280" s="153"/>
      <c r="G280" s="153"/>
      <c r="H280" s="106">
        <f t="shared" ref="H280:H282" si="90">B280*E280</f>
        <v>0</v>
      </c>
      <c r="I280" s="106">
        <f t="shared" ref="I280:I282" si="91">C280*F280</f>
        <v>0</v>
      </c>
      <c r="J280" s="106">
        <f t="shared" ref="J280:J282" si="92">D280*G280</f>
        <v>0</v>
      </c>
    </row>
    <row r="281" spans="1:10" x14ac:dyDescent="0.25">
      <c r="A281" s="110" t="s">
        <v>94</v>
      </c>
      <c r="B281" s="111">
        <v>300</v>
      </c>
      <c r="C281" s="111">
        <v>300</v>
      </c>
      <c r="D281" s="111">
        <v>300</v>
      </c>
      <c r="E281" s="153"/>
      <c r="F281" s="153"/>
      <c r="G281" s="153"/>
      <c r="H281" s="106">
        <f t="shared" si="90"/>
        <v>0</v>
      </c>
      <c r="I281" s="106">
        <f t="shared" si="91"/>
        <v>0</v>
      </c>
      <c r="J281" s="106">
        <f t="shared" si="92"/>
        <v>0</v>
      </c>
    </row>
    <row r="282" spans="1:10" x14ac:dyDescent="0.25">
      <c r="A282" s="110" t="s">
        <v>93</v>
      </c>
      <c r="B282" s="111">
        <v>300</v>
      </c>
      <c r="C282" s="111">
        <v>300</v>
      </c>
      <c r="D282" s="111">
        <v>300</v>
      </c>
      <c r="E282" s="153"/>
      <c r="F282" s="153"/>
      <c r="G282" s="153"/>
      <c r="H282" s="106">
        <f t="shared" si="90"/>
        <v>0</v>
      </c>
      <c r="I282" s="106">
        <f t="shared" si="91"/>
        <v>0</v>
      </c>
      <c r="J282" s="106">
        <f t="shared" si="92"/>
        <v>0</v>
      </c>
    </row>
    <row r="283" spans="1:10" x14ac:dyDescent="0.25">
      <c r="G283" s="78" t="s">
        <v>41</v>
      </c>
      <c r="H283" s="78">
        <f>SUM(H271:H282)</f>
        <v>0</v>
      </c>
      <c r="I283" s="78">
        <f t="shared" ref="I283:J283" si="93">SUM(I271:I282)</f>
        <v>0</v>
      </c>
      <c r="J283" s="78">
        <f t="shared" si="93"/>
        <v>0</v>
      </c>
    </row>
    <row r="287" spans="1:10" x14ac:dyDescent="0.25">
      <c r="A287" s="186" t="s">
        <v>50</v>
      </c>
      <c r="B287" s="186"/>
      <c r="C287" s="186"/>
      <c r="D287" s="186"/>
      <c r="E287" s="186"/>
      <c r="F287" s="186"/>
      <c r="G287" s="186"/>
    </row>
    <row r="288" spans="1:10" x14ac:dyDescent="0.25">
      <c r="A288" s="78" t="s">
        <v>28</v>
      </c>
      <c r="B288" s="187"/>
      <c r="C288" s="187"/>
      <c r="D288" s="187"/>
      <c r="E288" s="187"/>
    </row>
    <row r="291" spans="1:10" ht="12" thickBot="1" x14ac:dyDescent="0.3"/>
    <row r="292" spans="1:10" ht="12" thickBot="1" x14ac:dyDescent="0.3">
      <c r="A292" s="79" t="s">
        <v>27</v>
      </c>
      <c r="B292" s="193" t="s">
        <v>122</v>
      </c>
      <c r="C292" s="194"/>
      <c r="D292" s="195"/>
      <c r="E292" s="80" t="s">
        <v>8</v>
      </c>
      <c r="F292" s="80" t="s">
        <v>9</v>
      </c>
      <c r="G292" s="81" t="s">
        <v>10</v>
      </c>
      <c r="H292" s="82" t="s">
        <v>12</v>
      </c>
      <c r="I292" s="83" t="s">
        <v>11</v>
      </c>
      <c r="J292" s="84" t="s">
        <v>13</v>
      </c>
    </row>
    <row r="293" spans="1:10" x14ac:dyDescent="0.25">
      <c r="A293" s="85"/>
      <c r="B293" s="129" t="s">
        <v>16</v>
      </c>
      <c r="C293" s="130" t="s">
        <v>26</v>
      </c>
      <c r="D293" s="131" t="s">
        <v>18</v>
      </c>
      <c r="E293" s="268"/>
      <c r="F293" s="268"/>
      <c r="G293" s="269"/>
      <c r="H293" s="270"/>
      <c r="I293" s="271"/>
      <c r="J293" s="272"/>
    </row>
    <row r="294" spans="1:10" x14ac:dyDescent="0.25">
      <c r="A294" s="85" t="s">
        <v>0</v>
      </c>
      <c r="B294" s="275" t="s">
        <v>24</v>
      </c>
      <c r="C294" s="276"/>
      <c r="D294" s="277"/>
      <c r="E294" s="273"/>
      <c r="F294" s="273"/>
      <c r="G294" s="274"/>
      <c r="H294" s="279"/>
      <c r="I294" s="280"/>
      <c r="J294" s="281"/>
    </row>
    <row r="295" spans="1:10" x14ac:dyDescent="0.25">
      <c r="A295" s="89" t="s">
        <v>157</v>
      </c>
      <c r="B295" s="284">
        <v>2600</v>
      </c>
      <c r="C295" s="284">
        <v>2600</v>
      </c>
      <c r="D295" s="284">
        <v>2600</v>
      </c>
      <c r="E295" s="278"/>
      <c r="F295" s="278"/>
      <c r="G295" s="278"/>
      <c r="H295" s="285">
        <f>B295*E295</f>
        <v>0</v>
      </c>
      <c r="I295" s="285">
        <f>C295*F295</f>
        <v>0</v>
      </c>
      <c r="J295" s="285">
        <f>D295*G295</f>
        <v>0</v>
      </c>
    </row>
    <row r="296" spans="1:10" x14ac:dyDescent="0.25">
      <c r="A296" s="89" t="s">
        <v>155</v>
      </c>
      <c r="B296" s="284"/>
      <c r="C296" s="284"/>
      <c r="D296" s="284"/>
      <c r="E296" s="278"/>
      <c r="F296" s="278"/>
      <c r="G296" s="278"/>
      <c r="H296" s="285"/>
      <c r="I296" s="285"/>
      <c r="J296" s="285"/>
    </row>
    <row r="297" spans="1:10" x14ac:dyDescent="0.25">
      <c r="A297" s="89" t="s">
        <v>156</v>
      </c>
      <c r="B297" s="284"/>
      <c r="C297" s="284"/>
      <c r="D297" s="284"/>
      <c r="E297" s="278"/>
      <c r="F297" s="278"/>
      <c r="G297" s="278"/>
      <c r="H297" s="285"/>
      <c r="I297" s="285"/>
      <c r="J297" s="285"/>
    </row>
    <row r="298" spans="1:10" x14ac:dyDescent="0.25">
      <c r="A298" s="89" t="s">
        <v>158</v>
      </c>
      <c r="B298" s="284"/>
      <c r="C298" s="284"/>
      <c r="D298" s="284"/>
      <c r="E298" s="278"/>
      <c r="F298" s="278"/>
      <c r="G298" s="278"/>
      <c r="H298" s="285"/>
      <c r="I298" s="285"/>
      <c r="J298" s="285"/>
    </row>
    <row r="299" spans="1:10" x14ac:dyDescent="0.25">
      <c r="A299" s="89"/>
      <c r="B299" s="282"/>
      <c r="C299" s="282"/>
      <c r="D299" s="282"/>
      <c r="E299" s="261"/>
      <c r="F299" s="263"/>
      <c r="G299" s="265"/>
      <c r="H299" s="283"/>
      <c r="I299" s="283"/>
      <c r="J299" s="283"/>
    </row>
    <row r="300" spans="1:10" x14ac:dyDescent="0.25">
      <c r="A300" s="89"/>
      <c r="B300" s="123"/>
      <c r="C300" s="123"/>
      <c r="D300" s="123"/>
      <c r="E300" s="262"/>
      <c r="F300" s="264"/>
      <c r="G300" s="266"/>
      <c r="H300" s="93"/>
      <c r="I300" s="93"/>
      <c r="J300" s="93"/>
    </row>
    <row r="301" spans="1:10" x14ac:dyDescent="0.25">
      <c r="B301" s="96"/>
      <c r="C301" s="96"/>
      <c r="D301" s="113"/>
      <c r="E301" s="191" t="s">
        <v>15</v>
      </c>
      <c r="F301" s="191"/>
      <c r="G301" s="192"/>
      <c r="H301" s="93">
        <f>SUM(H295:H300)</f>
        <v>0</v>
      </c>
      <c r="I301" s="93">
        <f>SUM(I295:I300)</f>
        <v>0</v>
      </c>
      <c r="J301" s="93">
        <f>SUM(J295:J300)</f>
        <v>0</v>
      </c>
    </row>
    <row r="302" spans="1:10" ht="12" thickBot="1" x14ac:dyDescent="0.3">
      <c r="B302" s="96"/>
      <c r="C302" s="96"/>
      <c r="D302" s="96"/>
      <c r="E302" s="201" t="s">
        <v>14</v>
      </c>
      <c r="F302" s="201"/>
      <c r="G302" s="202"/>
      <c r="H302" s="221">
        <f>SUM(H301:J301)</f>
        <v>0</v>
      </c>
      <c r="I302" s="222"/>
      <c r="J302" s="223"/>
    </row>
    <row r="303" spans="1:10" x14ac:dyDescent="0.25">
      <c r="B303" s="96"/>
      <c r="C303" s="96"/>
      <c r="D303" s="96"/>
      <c r="E303" s="98"/>
      <c r="F303" s="98"/>
      <c r="G303" s="99"/>
      <c r="H303" s="220"/>
      <c r="I303" s="220"/>
      <c r="J303" s="220"/>
    </row>
    <row r="304" spans="1:10" x14ac:dyDescent="0.25">
      <c r="A304" s="100" t="s">
        <v>29</v>
      </c>
      <c r="B304" s="101" t="s">
        <v>16</v>
      </c>
      <c r="C304" s="101" t="s">
        <v>26</v>
      </c>
      <c r="D304" s="101" t="s">
        <v>18</v>
      </c>
      <c r="E304" s="102" t="s">
        <v>8</v>
      </c>
      <c r="F304" s="102" t="s">
        <v>9</v>
      </c>
      <c r="G304" s="102" t="s">
        <v>10</v>
      </c>
      <c r="H304" s="102" t="s">
        <v>12</v>
      </c>
      <c r="I304" s="102" t="s">
        <v>11</v>
      </c>
      <c r="J304" s="102" t="s">
        <v>13</v>
      </c>
    </row>
    <row r="305" spans="1:10" x14ac:dyDescent="0.25">
      <c r="A305" s="155" t="s">
        <v>30</v>
      </c>
      <c r="B305" s="161">
        <v>50</v>
      </c>
      <c r="C305" s="161">
        <v>50</v>
      </c>
      <c r="D305" s="161">
        <v>50</v>
      </c>
      <c r="E305" s="156"/>
      <c r="F305" s="152"/>
      <c r="G305" s="152"/>
      <c r="H305" s="106">
        <f t="shared" ref="H305:H316" si="94">B305*E305</f>
        <v>0</v>
      </c>
      <c r="I305" s="106">
        <f t="shared" ref="I305:I316" si="95">C305*F305</f>
        <v>0</v>
      </c>
      <c r="J305" s="106">
        <f t="shared" ref="J305:J316" si="96">D305*G305</f>
        <v>0</v>
      </c>
    </row>
    <row r="306" spans="1:10" x14ac:dyDescent="0.25">
      <c r="A306" s="155" t="s">
        <v>31</v>
      </c>
      <c r="B306" s="161">
        <v>2000</v>
      </c>
      <c r="C306" s="161">
        <v>2000</v>
      </c>
      <c r="D306" s="161">
        <v>2000</v>
      </c>
      <c r="E306" s="156"/>
      <c r="F306" s="152"/>
      <c r="G306" s="152"/>
      <c r="H306" s="106">
        <f t="shared" si="94"/>
        <v>0</v>
      </c>
      <c r="I306" s="106">
        <f t="shared" si="95"/>
        <v>0</v>
      </c>
      <c r="J306" s="106">
        <f t="shared" si="96"/>
        <v>0</v>
      </c>
    </row>
    <row r="307" spans="1:10" ht="12.5" x14ac:dyDescent="0.25">
      <c r="A307" s="157" t="s">
        <v>127</v>
      </c>
      <c r="B307" s="105">
        <v>1700</v>
      </c>
      <c r="C307" s="105">
        <v>1700</v>
      </c>
      <c r="D307" s="105">
        <v>1700</v>
      </c>
      <c r="E307" s="165">
        <v>90</v>
      </c>
      <c r="F307" s="166">
        <f>E307*1.06</f>
        <v>95.4</v>
      </c>
      <c r="G307" s="166">
        <f>F307*1.06</f>
        <v>101.12400000000001</v>
      </c>
      <c r="H307" s="106">
        <f t="shared" si="94"/>
        <v>153000</v>
      </c>
      <c r="I307" s="106">
        <f t="shared" si="95"/>
        <v>162180</v>
      </c>
      <c r="J307" s="106">
        <f t="shared" si="96"/>
        <v>171910.80000000002</v>
      </c>
    </row>
    <row r="308" spans="1:10" ht="23" x14ac:dyDescent="0.25">
      <c r="A308" s="155" t="s">
        <v>123</v>
      </c>
      <c r="B308" s="105">
        <v>400</v>
      </c>
      <c r="C308" s="105">
        <v>400</v>
      </c>
      <c r="D308" s="105">
        <v>400</v>
      </c>
      <c r="E308" s="165">
        <f>E295*0.1</f>
        <v>0</v>
      </c>
      <c r="F308" s="166">
        <f>F295*0.1</f>
        <v>0</v>
      </c>
      <c r="G308" s="166">
        <f>G295*0.1</f>
        <v>0</v>
      </c>
      <c r="H308" s="106">
        <f t="shared" si="94"/>
        <v>0</v>
      </c>
      <c r="I308" s="106">
        <f t="shared" si="95"/>
        <v>0</v>
      </c>
      <c r="J308" s="106">
        <f t="shared" si="96"/>
        <v>0</v>
      </c>
    </row>
    <row r="309" spans="1:10" x14ac:dyDescent="0.25">
      <c r="A309" s="124"/>
      <c r="B309" s="162"/>
      <c r="C309" s="163"/>
      <c r="D309" s="164"/>
      <c r="E309" s="153"/>
      <c r="F309" s="153"/>
      <c r="G309" s="153"/>
      <c r="H309" s="106">
        <f t="shared" si="94"/>
        <v>0</v>
      </c>
      <c r="I309" s="106">
        <f t="shared" si="95"/>
        <v>0</v>
      </c>
      <c r="J309" s="106">
        <f t="shared" si="96"/>
        <v>0</v>
      </c>
    </row>
    <row r="310" spans="1:10" x14ac:dyDescent="0.25">
      <c r="A310" s="124"/>
      <c r="B310" s="123"/>
      <c r="C310" s="123"/>
      <c r="D310" s="123"/>
      <c r="E310" s="153"/>
      <c r="F310" s="153"/>
      <c r="G310" s="153"/>
      <c r="H310" s="106">
        <f t="shared" si="94"/>
        <v>0</v>
      </c>
      <c r="I310" s="106">
        <f t="shared" si="95"/>
        <v>0</v>
      </c>
      <c r="J310" s="106">
        <f t="shared" si="96"/>
        <v>0</v>
      </c>
    </row>
    <row r="311" spans="1:10" x14ac:dyDescent="0.25">
      <c r="A311" s="124"/>
      <c r="B311" s="123"/>
      <c r="C311" s="123"/>
      <c r="D311" s="123"/>
      <c r="E311" s="153"/>
      <c r="F311" s="153"/>
      <c r="G311" s="153"/>
      <c r="H311" s="106">
        <f t="shared" si="94"/>
        <v>0</v>
      </c>
      <c r="I311" s="106">
        <f t="shared" si="95"/>
        <v>0</v>
      </c>
      <c r="J311" s="106">
        <f t="shared" si="96"/>
        <v>0</v>
      </c>
    </row>
    <row r="312" spans="1:10" x14ac:dyDescent="0.25">
      <c r="A312" s="124"/>
      <c r="B312" s="123"/>
      <c r="C312" s="123"/>
      <c r="D312" s="123"/>
      <c r="E312" s="153"/>
      <c r="F312" s="153"/>
      <c r="G312" s="153"/>
      <c r="H312" s="106">
        <f t="shared" si="94"/>
        <v>0</v>
      </c>
      <c r="I312" s="106">
        <f t="shared" si="95"/>
        <v>0</v>
      </c>
      <c r="J312" s="106">
        <f t="shared" si="96"/>
        <v>0</v>
      </c>
    </row>
    <row r="313" spans="1:10" x14ac:dyDescent="0.25">
      <c r="A313" s="108"/>
      <c r="B313" s="111"/>
      <c r="C313" s="111"/>
      <c r="D313" s="111"/>
      <c r="E313" s="153"/>
      <c r="F313" s="153"/>
      <c r="G313" s="153"/>
      <c r="H313" s="106">
        <f t="shared" si="94"/>
        <v>0</v>
      </c>
      <c r="I313" s="106">
        <f t="shared" si="95"/>
        <v>0</v>
      </c>
      <c r="J313" s="106">
        <f t="shared" si="96"/>
        <v>0</v>
      </c>
    </row>
    <row r="314" spans="1:10" ht="12.5" x14ac:dyDescent="0.25">
      <c r="A314" s="141"/>
      <c r="B314" s="111"/>
      <c r="C314" s="111"/>
      <c r="D314" s="111"/>
      <c r="E314" s="153"/>
      <c r="F314" s="153"/>
      <c r="G314" s="153"/>
      <c r="H314" s="106">
        <f t="shared" si="94"/>
        <v>0</v>
      </c>
      <c r="I314" s="106">
        <f t="shared" si="95"/>
        <v>0</v>
      </c>
      <c r="J314" s="106">
        <f t="shared" si="96"/>
        <v>0</v>
      </c>
    </row>
    <row r="315" spans="1:10" x14ac:dyDescent="0.25">
      <c r="A315" s="110"/>
      <c r="B315" s="111"/>
      <c r="C315" s="111"/>
      <c r="D315" s="111"/>
      <c r="E315" s="153"/>
      <c r="F315" s="153"/>
      <c r="G315" s="153"/>
      <c r="H315" s="106">
        <f t="shared" si="94"/>
        <v>0</v>
      </c>
      <c r="I315" s="106">
        <f t="shared" si="95"/>
        <v>0</v>
      </c>
      <c r="J315" s="106">
        <f t="shared" si="96"/>
        <v>0</v>
      </c>
    </row>
    <row r="316" spans="1:10" x14ac:dyDescent="0.25">
      <c r="A316" s="110"/>
      <c r="B316" s="111"/>
      <c r="C316" s="111"/>
      <c r="D316" s="111"/>
      <c r="E316" s="153"/>
      <c r="F316" s="153"/>
      <c r="G316" s="153"/>
      <c r="H316" s="106">
        <f t="shared" si="94"/>
        <v>0</v>
      </c>
      <c r="I316" s="106">
        <f t="shared" si="95"/>
        <v>0</v>
      </c>
      <c r="J316" s="106">
        <f t="shared" si="96"/>
        <v>0</v>
      </c>
    </row>
    <row r="317" spans="1:10" x14ac:dyDescent="0.25">
      <c r="G317" s="78" t="s">
        <v>41</v>
      </c>
      <c r="H317" s="78">
        <f>SUM(H305:H316)</f>
        <v>153000</v>
      </c>
      <c r="I317" s="78">
        <f t="shared" ref="I317:J317" si="97">SUM(I305:I316)</f>
        <v>162180</v>
      </c>
      <c r="J317" s="78">
        <f t="shared" si="97"/>
        <v>171910.80000000002</v>
      </c>
    </row>
  </sheetData>
  <mergeCells count="142">
    <mergeCell ref="E257:E266"/>
    <mergeCell ref="B257:B266"/>
    <mergeCell ref="C257:C266"/>
    <mergeCell ref="D257:D266"/>
    <mergeCell ref="B295:B298"/>
    <mergeCell ref="C295:C298"/>
    <mergeCell ref="D295:D298"/>
    <mergeCell ref="H295:H298"/>
    <mergeCell ref="I295:I298"/>
    <mergeCell ref="G295:G298"/>
    <mergeCell ref="F295:F298"/>
    <mergeCell ref="E295:E298"/>
    <mergeCell ref="C134:C143"/>
    <mergeCell ref="D134:D143"/>
    <mergeCell ref="E134:E143"/>
    <mergeCell ref="F134:F143"/>
    <mergeCell ref="G134:G143"/>
    <mergeCell ref="D176:D185"/>
    <mergeCell ref="C176:C185"/>
    <mergeCell ref="B176:B185"/>
    <mergeCell ref="E176:E185"/>
    <mergeCell ref="F176:F185"/>
    <mergeCell ref="G176:G185"/>
    <mergeCell ref="C49:C58"/>
    <mergeCell ref="D49:D58"/>
    <mergeCell ref="H49:H58"/>
    <mergeCell ref="I49:I58"/>
    <mergeCell ref="J49:J58"/>
    <mergeCell ref="H91:H100"/>
    <mergeCell ref="I91:I100"/>
    <mergeCell ref="J91:J100"/>
    <mergeCell ref="B91:B100"/>
    <mergeCell ref="C91:C100"/>
    <mergeCell ref="D91:D100"/>
    <mergeCell ref="E91:E100"/>
    <mergeCell ref="F91:F100"/>
    <mergeCell ref="G91:G100"/>
    <mergeCell ref="E62:G62"/>
    <mergeCell ref="E104:G104"/>
    <mergeCell ref="E147:G147"/>
    <mergeCell ref="E227:G227"/>
    <mergeCell ref="I231:J231"/>
    <mergeCell ref="I151:J151"/>
    <mergeCell ref="I108:J108"/>
    <mergeCell ref="I66:J66"/>
    <mergeCell ref="H60:J60"/>
    <mergeCell ref="H134:H143"/>
    <mergeCell ref="I134:I143"/>
    <mergeCell ref="J134:J143"/>
    <mergeCell ref="H176:H185"/>
    <mergeCell ref="I176:I185"/>
    <mergeCell ref="J176:J185"/>
    <mergeCell ref="E214:E223"/>
    <mergeCell ref="F214:F223"/>
    <mergeCell ref="G214:G223"/>
    <mergeCell ref="H214:H223"/>
    <mergeCell ref="I214:I223"/>
    <mergeCell ref="J214:J223"/>
    <mergeCell ref="E301:G301"/>
    <mergeCell ref="E302:G302"/>
    <mergeCell ref="H302:J302"/>
    <mergeCell ref="H303:J303"/>
    <mergeCell ref="A287:G287"/>
    <mergeCell ref="B288:E288"/>
    <mergeCell ref="B292:D292"/>
    <mergeCell ref="B294:D294"/>
    <mergeCell ref="J295:J298"/>
    <mergeCell ref="B88:D88"/>
    <mergeCell ref="B85:D85"/>
    <mergeCell ref="H268:J268"/>
    <mergeCell ref="B208:E208"/>
    <mergeCell ref="H188:J188"/>
    <mergeCell ref="E144:G144"/>
    <mergeCell ref="E145:G145"/>
    <mergeCell ref="A206:G206"/>
    <mergeCell ref="H145:J145"/>
    <mergeCell ref="H187:J187"/>
    <mergeCell ref="B170:E170"/>
    <mergeCell ref="H152:J152"/>
    <mergeCell ref="E187:G187"/>
    <mergeCell ref="B175:D175"/>
    <mergeCell ref="H102:J102"/>
    <mergeCell ref="B173:D173"/>
    <mergeCell ref="B134:B143"/>
    <mergeCell ref="H269:J269"/>
    <mergeCell ref="B211:D211"/>
    <mergeCell ref="B213:D213"/>
    <mergeCell ref="E224:G224"/>
    <mergeCell ref="E225:G225"/>
    <mergeCell ref="B250:E250"/>
    <mergeCell ref="B254:D254"/>
    <mergeCell ref="B256:D256"/>
    <mergeCell ref="E267:G267"/>
    <mergeCell ref="E268:G268"/>
    <mergeCell ref="A249:G249"/>
    <mergeCell ref="H225:J225"/>
    <mergeCell ref="H232:J232"/>
    <mergeCell ref="B214:B223"/>
    <mergeCell ref="C214:C223"/>
    <mergeCell ref="D214:D223"/>
    <mergeCell ref="H257:H266"/>
    <mergeCell ref="I257:I266"/>
    <mergeCell ref="J257:J266"/>
    <mergeCell ref="G257:G266"/>
    <mergeCell ref="F257:F266"/>
    <mergeCell ref="H19:J19"/>
    <mergeCell ref="E19:G19"/>
    <mergeCell ref="B46:D46"/>
    <mergeCell ref="B48:D48"/>
    <mergeCell ref="H26:J26"/>
    <mergeCell ref="I25:J25"/>
    <mergeCell ref="B8:B17"/>
    <mergeCell ref="C8:C17"/>
    <mergeCell ref="D8:D17"/>
    <mergeCell ref="H8:H17"/>
    <mergeCell ref="I8:I17"/>
    <mergeCell ref="J8:J17"/>
    <mergeCell ref="E8:E17"/>
    <mergeCell ref="F8:F17"/>
    <mergeCell ref="G8:G17"/>
    <mergeCell ref="E49:E58"/>
    <mergeCell ref="F49:F58"/>
    <mergeCell ref="G49:G58"/>
    <mergeCell ref="B49:B58"/>
    <mergeCell ref="A1:G1"/>
    <mergeCell ref="B3:E3"/>
    <mergeCell ref="B7:D7"/>
    <mergeCell ref="E18:G18"/>
    <mergeCell ref="B5:D5"/>
    <mergeCell ref="B43:D43"/>
    <mergeCell ref="E21:G21"/>
    <mergeCell ref="E186:G186"/>
    <mergeCell ref="E60:G60"/>
    <mergeCell ref="E102:G102"/>
    <mergeCell ref="A41:G41"/>
    <mergeCell ref="A83:G83"/>
    <mergeCell ref="A126:G126"/>
    <mergeCell ref="A168:G168"/>
    <mergeCell ref="B131:D131"/>
    <mergeCell ref="B133:D133"/>
    <mergeCell ref="B90:D90"/>
    <mergeCell ref="B128:D128"/>
  </mergeCells>
  <pageMargins left="0.7" right="0.7" top="0.75" bottom="0.75" header="0.3" footer="0.3"/>
  <pageSetup paperSize="9" scale="66" orientation="landscape" r:id="rId1"/>
  <rowBreaks count="8" manualBreakCount="8">
    <brk id="40" max="16383" man="1"/>
    <brk id="81" max="16383" man="1"/>
    <brk id="125" max="9" man="1"/>
    <brk id="167" max="16383" man="1"/>
    <brk id="204" max="9" man="1"/>
    <brk id="248" max="9" man="1"/>
    <brk id="285" max="9" man="1"/>
    <brk id="31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9"/>
  <sheetViews>
    <sheetView view="pageBreakPreview" topLeftCell="A22" zoomScaleNormal="100" zoomScaleSheetLayoutView="100" workbookViewId="0">
      <selection activeCell="K27" sqref="K27"/>
    </sheetView>
  </sheetViews>
  <sheetFormatPr defaultRowHeight="14.5" x14ac:dyDescent="0.35"/>
  <sheetData>
    <row r="1" spans="1:10" x14ac:dyDescent="0.3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6" t="s">
        <v>33</v>
      </c>
      <c r="B6" s="5"/>
      <c r="C6" s="229"/>
      <c r="D6" s="229"/>
      <c r="E6" s="229"/>
      <c r="F6" s="229"/>
      <c r="G6" s="229"/>
      <c r="H6" s="5"/>
      <c r="I6" s="5"/>
      <c r="J6" s="5"/>
    </row>
    <row r="7" spans="1:10" x14ac:dyDescent="0.35">
      <c r="A7" s="6"/>
      <c r="B7" s="5"/>
      <c r="C7" s="1"/>
      <c r="D7" s="1"/>
      <c r="E7" s="1"/>
      <c r="F7" s="1"/>
      <c r="G7" s="1"/>
      <c r="H7" s="5"/>
      <c r="I7" s="5"/>
      <c r="J7" s="5"/>
    </row>
    <row r="8" spans="1:10" x14ac:dyDescent="0.35">
      <c r="A8" s="6" t="s">
        <v>34</v>
      </c>
      <c r="B8" s="5"/>
      <c r="C8" s="240" t="str">
        <f>Qoutation!$B$5</f>
        <v>Jessievale</v>
      </c>
      <c r="D8" s="240"/>
      <c r="E8" s="240"/>
      <c r="F8" s="240"/>
      <c r="G8" s="240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6" t="s">
        <v>35</v>
      </c>
      <c r="C12" s="6"/>
      <c r="D12" s="231">
        <f>Qoutation!H19</f>
        <v>0</v>
      </c>
      <c r="E12" s="232"/>
      <c r="F12" s="232"/>
      <c r="G12" s="232"/>
      <c r="H12" s="232"/>
      <c r="I12" s="5"/>
      <c r="J12" s="5"/>
    </row>
    <row r="13" spans="1:10" x14ac:dyDescent="0.35">
      <c r="A13" s="5"/>
      <c r="B13" s="6" t="s">
        <v>139</v>
      </c>
      <c r="C13" s="6"/>
      <c r="D13" s="235">
        <f>Qoutation!I25</f>
        <v>0</v>
      </c>
      <c r="E13" s="235"/>
      <c r="F13" s="235"/>
      <c r="G13" s="235"/>
      <c r="H13" s="235"/>
      <c r="I13" s="5"/>
      <c r="J13" s="5"/>
    </row>
    <row r="14" spans="1:10" x14ac:dyDescent="0.35">
      <c r="A14" s="5"/>
      <c r="B14" s="6" t="s">
        <v>36</v>
      </c>
      <c r="C14" s="6"/>
      <c r="D14" s="233">
        <f>SUM(Qoutation!H40:J40)</f>
        <v>0</v>
      </c>
      <c r="E14" s="234"/>
      <c r="F14" s="234"/>
      <c r="G14" s="234"/>
      <c r="H14" s="234"/>
      <c r="I14" s="5"/>
      <c r="J14" s="5"/>
    </row>
    <row r="15" spans="1:10" x14ac:dyDescent="0.35">
      <c r="A15" s="5"/>
      <c r="B15" s="6"/>
      <c r="C15" s="6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6"/>
      <c r="C16" s="6" t="s">
        <v>37</v>
      </c>
      <c r="D16" s="231">
        <f>D12+D14+D13</f>
        <v>0</v>
      </c>
      <c r="E16" s="232"/>
      <c r="F16" s="232"/>
      <c r="G16" s="232"/>
      <c r="H16" s="232"/>
      <c r="I16" s="5"/>
      <c r="J16" s="5"/>
    </row>
    <row r="17" spans="1:10" x14ac:dyDescent="0.35">
      <c r="A17" s="5"/>
      <c r="B17" s="6"/>
      <c r="C17" s="6" t="s">
        <v>38</v>
      </c>
      <c r="D17" s="235">
        <f>D16*0.15</f>
        <v>0</v>
      </c>
      <c r="E17" s="235"/>
      <c r="F17" s="235"/>
      <c r="G17" s="235"/>
      <c r="H17" s="235"/>
      <c r="I17" s="5"/>
      <c r="J17" s="5"/>
    </row>
    <row r="18" spans="1:10" x14ac:dyDescent="0.35">
      <c r="A18" s="5"/>
      <c r="B18" s="6"/>
      <c r="C18" s="6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6" t="s">
        <v>39</v>
      </c>
      <c r="C19" s="6"/>
      <c r="D19" s="237">
        <f>D16+D17</f>
        <v>0</v>
      </c>
      <c r="E19" s="238"/>
      <c r="F19" s="238"/>
      <c r="G19" s="238"/>
      <c r="H19" s="238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6" t="s">
        <v>40</v>
      </c>
      <c r="C21" s="5"/>
      <c r="D21" s="229"/>
      <c r="E21" s="229"/>
      <c r="F21" s="229"/>
      <c r="G21" s="229"/>
      <c r="H21" s="229"/>
      <c r="I21" s="5"/>
      <c r="J21" s="5"/>
    </row>
    <row r="22" spans="1:10" x14ac:dyDescent="0.35">
      <c r="A22" s="5"/>
      <c r="B22" s="5"/>
      <c r="C22" s="5"/>
      <c r="D22" s="229"/>
      <c r="E22" s="229"/>
      <c r="F22" s="229"/>
      <c r="G22" s="229"/>
      <c r="H22" s="229"/>
      <c r="I22" s="5"/>
      <c r="J22" s="5"/>
    </row>
    <row r="23" spans="1:10" x14ac:dyDescent="0.35">
      <c r="A23" s="5"/>
      <c r="B23" s="5"/>
      <c r="C23" s="5"/>
      <c r="D23" s="229"/>
      <c r="E23" s="229"/>
      <c r="F23" s="229"/>
      <c r="G23" s="229"/>
      <c r="H23" s="229"/>
      <c r="I23" s="5"/>
      <c r="J23" s="5"/>
    </row>
    <row r="24" spans="1:10" x14ac:dyDescent="0.35">
      <c r="A24" s="5"/>
      <c r="B24" s="5"/>
      <c r="C24" s="5"/>
      <c r="D24" s="229"/>
      <c r="E24" s="229"/>
      <c r="F24" s="229"/>
      <c r="G24" s="229"/>
      <c r="H24" s="229"/>
      <c r="I24" s="5"/>
      <c r="J24" s="5"/>
    </row>
    <row r="25" spans="1:10" x14ac:dyDescent="0.35">
      <c r="A25" s="5"/>
      <c r="B25" s="5"/>
      <c r="C25" s="5"/>
      <c r="D25" s="229"/>
      <c r="E25" s="229"/>
      <c r="F25" s="229"/>
      <c r="G25" s="229"/>
      <c r="H25" s="229"/>
      <c r="I25" s="5"/>
      <c r="J25" s="5"/>
    </row>
    <row r="26" spans="1:1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7" t="s">
        <v>47</v>
      </c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7" t="s">
        <v>43</v>
      </c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154" t="s">
        <v>120</v>
      </c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 t="s">
        <v>121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6" t="s">
        <v>33</v>
      </c>
      <c r="B41" s="5"/>
      <c r="C41" s="229"/>
      <c r="D41" s="229"/>
      <c r="E41" s="229"/>
      <c r="F41" s="229"/>
      <c r="G41" s="229"/>
      <c r="H41" s="5"/>
      <c r="I41" s="5"/>
      <c r="J41" s="5"/>
    </row>
    <row r="42" spans="1:10" x14ac:dyDescent="0.35">
      <c r="A42" s="6"/>
      <c r="B42" s="5"/>
      <c r="C42" s="1"/>
      <c r="D42" s="1"/>
      <c r="E42" s="1"/>
      <c r="F42" s="1"/>
      <c r="G42" s="1"/>
      <c r="H42" s="5"/>
      <c r="I42" s="5"/>
      <c r="J42" s="5"/>
    </row>
    <row r="43" spans="1:10" x14ac:dyDescent="0.35">
      <c r="A43" s="6" t="s">
        <v>34</v>
      </c>
      <c r="B43" s="5"/>
      <c r="C43" s="3" t="str">
        <f>Qoutation!$B$46</f>
        <v>ROBURNIA</v>
      </c>
      <c r="D43" s="2"/>
      <c r="E43" s="2"/>
      <c r="F43" s="2"/>
      <c r="G43" s="2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6" t="s">
        <v>35</v>
      </c>
      <c r="C47" s="6"/>
      <c r="D47" s="231">
        <f>Qoutation!H60</f>
        <v>41336465</v>
      </c>
      <c r="E47" s="232"/>
      <c r="F47" s="232"/>
      <c r="G47" s="232"/>
      <c r="H47" s="232"/>
      <c r="I47" s="5"/>
      <c r="J47" s="5"/>
    </row>
    <row r="48" spans="1:10" x14ac:dyDescent="0.35">
      <c r="A48" s="5"/>
      <c r="B48" s="6" t="s">
        <v>139</v>
      </c>
      <c r="C48" s="6"/>
      <c r="D48" s="235">
        <f>Qoutation!I66</f>
        <v>0</v>
      </c>
      <c r="E48" s="235"/>
      <c r="F48" s="235"/>
      <c r="G48" s="235"/>
      <c r="H48" s="235"/>
      <c r="I48" s="5"/>
      <c r="J48" s="5"/>
    </row>
    <row r="49" spans="1:10" x14ac:dyDescent="0.35">
      <c r="A49" s="5"/>
      <c r="B49" s="6" t="s">
        <v>36</v>
      </c>
      <c r="C49" s="6"/>
      <c r="D49" s="233">
        <f>SUM(Qoutation!H81:J81)</f>
        <v>0</v>
      </c>
      <c r="E49" s="234"/>
      <c r="F49" s="234"/>
      <c r="G49" s="234"/>
      <c r="H49" s="234"/>
      <c r="I49" s="5"/>
      <c r="J49" s="5"/>
    </row>
    <row r="50" spans="1:10" x14ac:dyDescent="0.35">
      <c r="A50" s="5"/>
      <c r="B50" s="6"/>
      <c r="C50" s="6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6"/>
      <c r="C51" s="6" t="s">
        <v>37</v>
      </c>
      <c r="D51" s="231">
        <f>D47+D49+D48</f>
        <v>41336465</v>
      </c>
      <c r="E51" s="232"/>
      <c r="F51" s="232"/>
      <c r="G51" s="232"/>
      <c r="H51" s="232"/>
      <c r="I51" s="5"/>
      <c r="J51" s="5"/>
    </row>
    <row r="52" spans="1:10" x14ac:dyDescent="0.35">
      <c r="A52" s="5"/>
      <c r="B52" s="6"/>
      <c r="C52" s="6" t="s">
        <v>38</v>
      </c>
      <c r="D52" s="235">
        <f>D51*0.15</f>
        <v>6200469.75</v>
      </c>
      <c r="E52" s="236"/>
      <c r="F52" s="236"/>
      <c r="G52" s="236"/>
      <c r="H52" s="236"/>
      <c r="I52" s="5"/>
      <c r="J52" s="5"/>
    </row>
    <row r="53" spans="1:10" x14ac:dyDescent="0.35">
      <c r="A53" s="5"/>
      <c r="B53" s="6"/>
      <c r="C53" s="6"/>
      <c r="D53" s="5"/>
      <c r="E53" s="5"/>
      <c r="F53" s="5"/>
      <c r="G53" s="5"/>
      <c r="H53" s="5"/>
      <c r="I53" s="5"/>
      <c r="J53" s="5"/>
    </row>
    <row r="54" spans="1:10" x14ac:dyDescent="0.35">
      <c r="A54" s="5"/>
      <c r="B54" s="6" t="s">
        <v>39</v>
      </c>
      <c r="C54" s="6"/>
      <c r="D54" s="237">
        <f>D51+D52</f>
        <v>47536934.75</v>
      </c>
      <c r="E54" s="238"/>
      <c r="F54" s="238"/>
      <c r="G54" s="238"/>
      <c r="H54" s="238"/>
      <c r="I54" s="5"/>
      <c r="J54" s="5"/>
    </row>
    <row r="55" spans="1:10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35">
      <c r="A56" s="5"/>
      <c r="B56" s="6" t="s">
        <v>40</v>
      </c>
      <c r="C56" s="5"/>
      <c r="D56" s="5"/>
      <c r="E56" s="5"/>
      <c r="F56" s="5"/>
      <c r="G56" s="5"/>
      <c r="H56" s="5"/>
      <c r="I56" s="5"/>
      <c r="J56" s="5"/>
    </row>
    <row r="57" spans="1:10" x14ac:dyDescent="0.35">
      <c r="A57" s="5"/>
      <c r="B57" s="5"/>
      <c r="C57" s="5"/>
      <c r="D57" s="2"/>
      <c r="E57" s="2"/>
      <c r="F57" s="2"/>
      <c r="G57" s="2"/>
      <c r="H57" s="2"/>
      <c r="I57" s="5"/>
      <c r="J57" s="5"/>
    </row>
    <row r="58" spans="1:10" x14ac:dyDescent="0.35">
      <c r="A58" s="5"/>
      <c r="B58" s="5"/>
      <c r="C58" s="5"/>
      <c r="D58" s="4"/>
      <c r="E58" s="4"/>
      <c r="F58" s="4"/>
      <c r="G58" s="4"/>
      <c r="H58" s="4"/>
      <c r="I58" s="5"/>
      <c r="J58" s="5"/>
    </row>
    <row r="59" spans="1:10" x14ac:dyDescent="0.35">
      <c r="A59" s="5"/>
      <c r="B59" s="5"/>
      <c r="C59" s="5"/>
      <c r="D59" s="4"/>
      <c r="E59" s="4"/>
      <c r="F59" s="4"/>
      <c r="G59" s="4"/>
      <c r="H59" s="4"/>
      <c r="I59" s="5"/>
      <c r="J59" s="5"/>
    </row>
    <row r="60" spans="1:10" x14ac:dyDescent="0.35">
      <c r="A60" s="5"/>
      <c r="B60" s="5"/>
      <c r="C60" s="5"/>
      <c r="D60" s="4"/>
      <c r="E60" s="4"/>
      <c r="F60" s="4"/>
      <c r="G60" s="4"/>
      <c r="H60" s="4"/>
      <c r="I60" s="5"/>
      <c r="J60" s="5"/>
    </row>
    <row r="61" spans="1:10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35">
      <c r="A65" s="7" t="s">
        <v>47</v>
      </c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35">
      <c r="A66" s="7" t="s">
        <v>43</v>
      </c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35">
      <c r="A67" s="154" t="s">
        <v>120</v>
      </c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35">
      <c r="A68" s="5" t="s">
        <v>121</v>
      </c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35">
      <c r="A74" s="6" t="s">
        <v>33</v>
      </c>
      <c r="B74" s="5"/>
      <c r="C74" s="229"/>
      <c r="D74" s="229"/>
      <c r="E74" s="229"/>
      <c r="F74" s="229"/>
      <c r="G74" s="229"/>
      <c r="H74" s="5"/>
      <c r="I74" s="5"/>
      <c r="J74" s="5"/>
    </row>
    <row r="75" spans="1:10" x14ac:dyDescent="0.35">
      <c r="A75" s="6"/>
      <c r="B75" s="5"/>
      <c r="C75" s="1"/>
      <c r="D75" s="1"/>
      <c r="E75" s="1"/>
      <c r="F75" s="1"/>
      <c r="G75" s="1"/>
      <c r="H75" s="5"/>
      <c r="I75" s="5"/>
      <c r="J75" s="5"/>
    </row>
    <row r="76" spans="1:10" x14ac:dyDescent="0.35">
      <c r="A76" s="6" t="s">
        <v>34</v>
      </c>
      <c r="B76" s="5"/>
      <c r="C76" s="3" t="str">
        <f>Qoutation!$B$88</f>
        <v>BELFAST</v>
      </c>
      <c r="D76" s="2"/>
      <c r="E76" s="2"/>
      <c r="F76" s="2"/>
      <c r="G76" s="2"/>
      <c r="H76" s="5"/>
      <c r="I76" s="5"/>
      <c r="J76" s="5"/>
    </row>
    <row r="77" spans="1:10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35">
      <c r="A80" s="5"/>
      <c r="B80" s="6" t="s">
        <v>35</v>
      </c>
      <c r="C80" s="6"/>
      <c r="D80" s="231">
        <f>Qoutation!H102</f>
        <v>0</v>
      </c>
      <c r="E80" s="232"/>
      <c r="F80" s="232"/>
      <c r="G80" s="232"/>
      <c r="H80" s="232"/>
      <c r="I80" s="5"/>
      <c r="J80" s="5"/>
    </row>
    <row r="81" spans="1:10" x14ac:dyDescent="0.35">
      <c r="A81" s="5"/>
      <c r="B81" s="6" t="s">
        <v>139</v>
      </c>
      <c r="C81" s="6"/>
      <c r="D81" s="235">
        <f>Qoutation!I108</f>
        <v>0</v>
      </c>
      <c r="E81" s="235"/>
      <c r="F81" s="235"/>
      <c r="G81" s="235"/>
      <c r="H81" s="235"/>
      <c r="I81" s="5"/>
      <c r="J81" s="5"/>
    </row>
    <row r="82" spans="1:10" x14ac:dyDescent="0.35">
      <c r="A82" s="5"/>
      <c r="B82" s="6" t="s">
        <v>36</v>
      </c>
      <c r="C82" s="6"/>
      <c r="D82" s="233">
        <f>SUM(Qoutation!H124:J124)</f>
        <v>0</v>
      </c>
      <c r="E82" s="234"/>
      <c r="F82" s="234"/>
      <c r="G82" s="234"/>
      <c r="H82" s="234"/>
      <c r="I82" s="5"/>
      <c r="J82" s="5"/>
    </row>
    <row r="83" spans="1:10" x14ac:dyDescent="0.35">
      <c r="A83" s="5"/>
      <c r="B83" s="6"/>
      <c r="C83" s="6"/>
      <c r="D83" s="5"/>
      <c r="E83" s="5"/>
      <c r="F83" s="5"/>
      <c r="G83" s="5"/>
      <c r="H83" s="5"/>
      <c r="I83" s="5"/>
      <c r="J83" s="5"/>
    </row>
    <row r="84" spans="1:10" x14ac:dyDescent="0.35">
      <c r="A84" s="5"/>
      <c r="B84" s="6"/>
      <c r="C84" s="6" t="s">
        <v>37</v>
      </c>
      <c r="D84" s="231">
        <f>D80+D82+D81</f>
        <v>0</v>
      </c>
      <c r="E84" s="232"/>
      <c r="F84" s="232"/>
      <c r="G84" s="232"/>
      <c r="H84" s="232"/>
      <c r="I84" s="5"/>
      <c r="J84" s="5"/>
    </row>
    <row r="85" spans="1:10" x14ac:dyDescent="0.35">
      <c r="A85" s="5"/>
      <c r="B85" s="6"/>
      <c r="C85" s="6" t="s">
        <v>38</v>
      </c>
      <c r="D85" s="235">
        <f>D84*0.15</f>
        <v>0</v>
      </c>
      <c r="E85" s="236"/>
      <c r="F85" s="236"/>
      <c r="G85" s="236"/>
      <c r="H85" s="236"/>
      <c r="I85" s="5"/>
      <c r="J85" s="5"/>
    </row>
    <row r="86" spans="1:10" x14ac:dyDescent="0.35">
      <c r="A86" s="5"/>
      <c r="B86" s="6"/>
      <c r="C86" s="6"/>
      <c r="D86" s="5"/>
      <c r="E86" s="5"/>
      <c r="F86" s="5"/>
      <c r="G86" s="5"/>
      <c r="H86" s="5"/>
      <c r="I86" s="5"/>
      <c r="J86" s="5"/>
    </row>
    <row r="87" spans="1:10" x14ac:dyDescent="0.35">
      <c r="A87" s="5"/>
      <c r="B87" s="6" t="s">
        <v>39</v>
      </c>
      <c r="C87" s="6"/>
      <c r="D87" s="237">
        <f>D84+D85</f>
        <v>0</v>
      </c>
      <c r="E87" s="238"/>
      <c r="F87" s="238"/>
      <c r="G87" s="238"/>
      <c r="H87" s="238"/>
      <c r="I87" s="5"/>
      <c r="J87" s="5"/>
    </row>
    <row r="88" spans="1:10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35">
      <c r="A89" s="5"/>
      <c r="B89" s="6" t="s">
        <v>40</v>
      </c>
      <c r="C89" s="5"/>
      <c r="D89" s="5"/>
      <c r="E89" s="5"/>
      <c r="F89" s="5"/>
      <c r="G89" s="5"/>
      <c r="H89" s="5"/>
      <c r="I89" s="5"/>
      <c r="J89" s="5"/>
    </row>
    <row r="90" spans="1:10" x14ac:dyDescent="0.35">
      <c r="A90" s="5"/>
      <c r="B90" s="5"/>
      <c r="C90" s="5"/>
      <c r="D90" s="2"/>
      <c r="E90" s="2"/>
      <c r="F90" s="2"/>
      <c r="G90" s="2"/>
      <c r="H90" s="2"/>
      <c r="I90" s="5"/>
      <c r="J90" s="5"/>
    </row>
    <row r="91" spans="1:10" x14ac:dyDescent="0.35">
      <c r="A91" s="5"/>
      <c r="B91" s="5"/>
      <c r="C91" s="5"/>
      <c r="D91" s="4"/>
      <c r="E91" s="4"/>
      <c r="F91" s="4"/>
      <c r="G91" s="4"/>
      <c r="H91" s="4"/>
      <c r="I91" s="5"/>
      <c r="J91" s="5"/>
    </row>
    <row r="92" spans="1:10" x14ac:dyDescent="0.35">
      <c r="A92" s="5"/>
      <c r="B92" s="5"/>
      <c r="C92" s="5"/>
      <c r="D92" s="4"/>
      <c r="E92" s="4"/>
      <c r="F92" s="4"/>
      <c r="G92" s="4"/>
      <c r="H92" s="4"/>
      <c r="I92" s="5"/>
      <c r="J92" s="5"/>
    </row>
    <row r="93" spans="1:10" x14ac:dyDescent="0.35">
      <c r="A93" s="5"/>
      <c r="B93" s="5"/>
      <c r="C93" s="5"/>
      <c r="D93" s="4"/>
      <c r="E93" s="4"/>
      <c r="F93" s="4"/>
      <c r="G93" s="4"/>
      <c r="H93" s="4"/>
      <c r="I93" s="5"/>
      <c r="J93" s="5"/>
    </row>
    <row r="94" spans="1:10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35">
      <c r="A98" s="7" t="s">
        <v>47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35">
      <c r="A99" s="7" t="s">
        <v>43</v>
      </c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35">
      <c r="A100" s="154" t="s">
        <v>120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35">
      <c r="A101" s="5" t="s">
        <v>121</v>
      </c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35">
      <c r="A107" s="6" t="s">
        <v>33</v>
      </c>
      <c r="B107" s="5"/>
      <c r="C107" s="229"/>
      <c r="D107" s="229"/>
      <c r="E107" s="229"/>
      <c r="F107" s="229"/>
      <c r="G107" s="229"/>
      <c r="H107" s="5"/>
      <c r="I107" s="5"/>
      <c r="J107" s="5"/>
    </row>
    <row r="108" spans="1:10" x14ac:dyDescent="0.35">
      <c r="A108" s="6"/>
      <c r="B108" s="5"/>
      <c r="C108" s="1"/>
      <c r="D108" s="1"/>
      <c r="E108" s="1"/>
      <c r="F108" s="1"/>
      <c r="G108" s="1"/>
      <c r="H108" s="5"/>
      <c r="I108" s="5"/>
      <c r="J108" s="5"/>
    </row>
    <row r="109" spans="1:10" x14ac:dyDescent="0.35">
      <c r="A109" s="6" t="s">
        <v>34</v>
      </c>
      <c r="B109" s="5"/>
      <c r="C109" s="3" t="str">
        <f>Qoutation!$B$131</f>
        <v>BLYDE</v>
      </c>
      <c r="D109" s="2"/>
      <c r="E109" s="2"/>
      <c r="F109" s="2"/>
      <c r="G109" s="2"/>
      <c r="H109" s="5"/>
      <c r="I109" s="5"/>
      <c r="J109" s="5"/>
    </row>
    <row r="110" spans="1:10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35">
      <c r="A113" s="5"/>
      <c r="B113" s="6" t="s">
        <v>35</v>
      </c>
      <c r="C113" s="6"/>
      <c r="D113" s="231">
        <f>Qoutation!H145</f>
        <v>0</v>
      </c>
      <c r="E113" s="232"/>
      <c r="F113" s="232"/>
      <c r="G113" s="232"/>
      <c r="H113" s="232"/>
      <c r="I113" s="5"/>
      <c r="J113" s="5"/>
    </row>
    <row r="114" spans="1:10" x14ac:dyDescent="0.35">
      <c r="A114" s="5"/>
      <c r="B114" s="6" t="s">
        <v>36</v>
      </c>
      <c r="C114" s="6"/>
      <c r="D114" s="233">
        <f>SUM(Qoutation!H166:J166)</f>
        <v>0</v>
      </c>
      <c r="E114" s="234"/>
      <c r="F114" s="234"/>
      <c r="G114" s="234"/>
      <c r="H114" s="234"/>
      <c r="I114" s="5"/>
      <c r="J114" s="5"/>
    </row>
    <row r="115" spans="1:10" x14ac:dyDescent="0.35">
      <c r="A115" s="5"/>
      <c r="B115" s="6"/>
      <c r="C115" s="6"/>
      <c r="D115" s="5"/>
      <c r="E115" s="5"/>
      <c r="F115" s="5"/>
      <c r="G115" s="5"/>
      <c r="H115" s="5"/>
      <c r="I115" s="5"/>
      <c r="J115" s="5"/>
    </row>
    <row r="116" spans="1:10" x14ac:dyDescent="0.35">
      <c r="A116" s="5"/>
      <c r="B116" s="6"/>
      <c r="C116" s="6" t="s">
        <v>37</v>
      </c>
      <c r="D116" s="231">
        <f>D113+D114</f>
        <v>0</v>
      </c>
      <c r="E116" s="232"/>
      <c r="F116" s="232"/>
      <c r="G116" s="232"/>
      <c r="H116" s="232"/>
      <c r="I116" s="5"/>
      <c r="J116" s="5"/>
    </row>
    <row r="117" spans="1:10" x14ac:dyDescent="0.35">
      <c r="A117" s="5"/>
      <c r="B117" s="6"/>
      <c r="C117" s="6" t="s">
        <v>38</v>
      </c>
      <c r="D117" s="235">
        <f>D116*0.15</f>
        <v>0</v>
      </c>
      <c r="E117" s="236"/>
      <c r="F117" s="236"/>
      <c r="G117" s="236"/>
      <c r="H117" s="236"/>
      <c r="I117" s="5"/>
      <c r="J117" s="5"/>
    </row>
    <row r="118" spans="1:10" x14ac:dyDescent="0.35">
      <c r="A118" s="5"/>
      <c r="B118" s="6"/>
      <c r="C118" s="6"/>
      <c r="D118" s="5"/>
      <c r="E118" s="5"/>
      <c r="F118" s="5"/>
      <c r="G118" s="5"/>
      <c r="H118" s="5"/>
      <c r="I118" s="5"/>
      <c r="J118" s="5"/>
    </row>
    <row r="119" spans="1:10" x14ac:dyDescent="0.35">
      <c r="A119" s="5"/>
      <c r="B119" s="6" t="s">
        <v>39</v>
      </c>
      <c r="C119" s="6"/>
      <c r="D119" s="237">
        <f>D116+D117</f>
        <v>0</v>
      </c>
      <c r="E119" s="238"/>
      <c r="F119" s="238"/>
      <c r="G119" s="238"/>
      <c r="H119" s="238"/>
      <c r="I119" s="5"/>
      <c r="J119" s="5"/>
    </row>
    <row r="120" spans="1:10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35">
      <c r="A121" s="5"/>
      <c r="B121" s="6" t="s">
        <v>40</v>
      </c>
      <c r="C121" s="5"/>
      <c r="D121" s="5"/>
      <c r="E121" s="5"/>
      <c r="F121" s="5"/>
      <c r="G121" s="5"/>
      <c r="H121" s="5"/>
      <c r="I121" s="5"/>
      <c r="J121" s="5"/>
    </row>
    <row r="122" spans="1:10" x14ac:dyDescent="0.35">
      <c r="A122" s="5"/>
      <c r="B122" s="5"/>
      <c r="C122" s="5"/>
      <c r="D122" s="2"/>
      <c r="E122" s="2"/>
      <c r="F122" s="2"/>
      <c r="G122" s="2"/>
      <c r="H122" s="2"/>
      <c r="I122" s="5"/>
      <c r="J122" s="5"/>
    </row>
    <row r="123" spans="1:10" x14ac:dyDescent="0.35">
      <c r="A123" s="5"/>
      <c r="B123" s="5"/>
      <c r="C123" s="5"/>
      <c r="D123" s="4"/>
      <c r="E123" s="4"/>
      <c r="F123" s="4"/>
      <c r="G123" s="4"/>
      <c r="H123" s="4"/>
      <c r="I123" s="5"/>
      <c r="J123" s="5"/>
    </row>
    <row r="124" spans="1:10" x14ac:dyDescent="0.35">
      <c r="A124" s="5"/>
      <c r="B124" s="5"/>
      <c r="C124" s="5"/>
      <c r="D124" s="4"/>
      <c r="E124" s="4"/>
      <c r="F124" s="4"/>
      <c r="G124" s="4"/>
      <c r="H124" s="4"/>
      <c r="I124" s="5"/>
      <c r="J124" s="5"/>
    </row>
    <row r="125" spans="1:10" x14ac:dyDescent="0.35">
      <c r="A125" s="5"/>
      <c r="B125" s="5"/>
      <c r="C125" s="5"/>
      <c r="D125" s="4"/>
      <c r="E125" s="4"/>
      <c r="F125" s="4"/>
      <c r="G125" s="4"/>
      <c r="H125" s="4"/>
      <c r="I125" s="5"/>
      <c r="J125" s="5"/>
    </row>
    <row r="126" spans="1:10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35">
      <c r="A130" s="7" t="s">
        <v>47</v>
      </c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35">
      <c r="A131" s="7" t="s">
        <v>43</v>
      </c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35">
      <c r="A132" s="154" t="s">
        <v>120</v>
      </c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35">
      <c r="A133" s="5" t="s">
        <v>121</v>
      </c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35">
      <c r="A139" s="6" t="s">
        <v>33</v>
      </c>
      <c r="B139" s="5"/>
      <c r="C139" s="239"/>
      <c r="D139" s="239"/>
      <c r="E139" s="239"/>
      <c r="F139" s="239"/>
      <c r="G139" s="239"/>
      <c r="H139" s="5"/>
      <c r="I139" s="5"/>
      <c r="J139" s="5"/>
    </row>
    <row r="140" spans="1:10" x14ac:dyDescent="0.35">
      <c r="A140" s="6"/>
      <c r="B140" s="5"/>
      <c r="C140" s="1"/>
      <c r="D140" s="1"/>
      <c r="E140" s="1"/>
      <c r="F140" s="1"/>
      <c r="G140" s="1"/>
      <c r="H140" s="5"/>
      <c r="I140" s="5"/>
      <c r="J140" s="5"/>
    </row>
    <row r="141" spans="1:10" x14ac:dyDescent="0.35">
      <c r="A141" s="6" t="s">
        <v>34</v>
      </c>
      <c r="B141" s="5"/>
      <c r="C141" s="3" t="str">
        <f>Qoutation!$B$173</f>
        <v>BROOKLANDS</v>
      </c>
      <c r="D141" s="2"/>
      <c r="E141" s="2"/>
      <c r="F141" s="2"/>
      <c r="G141" s="2"/>
      <c r="H141" s="5"/>
      <c r="I141" s="5"/>
      <c r="J141" s="5"/>
    </row>
    <row r="142" spans="1:10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35">
      <c r="A145" s="5"/>
      <c r="B145" s="6" t="s">
        <v>35</v>
      </c>
      <c r="C145" s="6"/>
      <c r="D145" s="231">
        <f>Qoutation!H187</f>
        <v>0</v>
      </c>
      <c r="E145" s="232"/>
      <c r="F145" s="232"/>
      <c r="G145" s="232"/>
      <c r="H145" s="232"/>
      <c r="I145" s="5"/>
      <c r="J145" s="5"/>
    </row>
    <row r="146" spans="1:10" x14ac:dyDescent="0.35">
      <c r="A146" s="5"/>
      <c r="B146" s="6" t="s">
        <v>36</v>
      </c>
      <c r="C146" s="6"/>
      <c r="D146" s="233">
        <f>SUM(Qoutation!H202:J202)</f>
        <v>0</v>
      </c>
      <c r="E146" s="234"/>
      <c r="F146" s="234"/>
      <c r="G146" s="234"/>
      <c r="H146" s="234"/>
      <c r="I146" s="5"/>
      <c r="J146" s="5"/>
    </row>
    <row r="147" spans="1:10" x14ac:dyDescent="0.35">
      <c r="A147" s="5"/>
      <c r="B147" s="6"/>
      <c r="C147" s="6"/>
      <c r="D147" s="5"/>
      <c r="E147" s="5"/>
      <c r="F147" s="5"/>
      <c r="G147" s="5"/>
      <c r="H147" s="5"/>
      <c r="I147" s="5"/>
      <c r="J147" s="5"/>
    </row>
    <row r="148" spans="1:10" x14ac:dyDescent="0.35">
      <c r="A148" s="5"/>
      <c r="B148" s="6"/>
      <c r="C148" s="6" t="s">
        <v>37</v>
      </c>
      <c r="D148" s="231">
        <f>D145+D146</f>
        <v>0</v>
      </c>
      <c r="E148" s="232"/>
      <c r="F148" s="232"/>
      <c r="G148" s="232"/>
      <c r="H148" s="232"/>
      <c r="I148" s="5"/>
      <c r="J148" s="5"/>
    </row>
    <row r="149" spans="1:10" x14ac:dyDescent="0.35">
      <c r="A149" s="5"/>
      <c r="B149" s="6"/>
      <c r="C149" s="6" t="s">
        <v>38</v>
      </c>
      <c r="D149" s="235">
        <f>D148*0.15</f>
        <v>0</v>
      </c>
      <c r="E149" s="236"/>
      <c r="F149" s="236"/>
      <c r="G149" s="236"/>
      <c r="H149" s="236"/>
      <c r="I149" s="5"/>
      <c r="J149" s="5"/>
    </row>
    <row r="150" spans="1:10" x14ac:dyDescent="0.35">
      <c r="A150" s="5"/>
      <c r="B150" s="6"/>
      <c r="C150" s="6"/>
      <c r="D150" s="5"/>
      <c r="E150" s="5"/>
      <c r="F150" s="5"/>
      <c r="G150" s="5"/>
      <c r="H150" s="5"/>
      <c r="I150" s="5"/>
      <c r="J150" s="5"/>
    </row>
    <row r="151" spans="1:10" x14ac:dyDescent="0.35">
      <c r="A151" s="5"/>
      <c r="B151" s="6" t="s">
        <v>39</v>
      </c>
      <c r="C151" s="6"/>
      <c r="D151" s="237">
        <f>D148+D149</f>
        <v>0</v>
      </c>
      <c r="E151" s="238"/>
      <c r="F151" s="238"/>
      <c r="G151" s="238"/>
      <c r="H151" s="238"/>
      <c r="I151" s="5"/>
      <c r="J151" s="5"/>
    </row>
    <row r="152" spans="1:10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35">
      <c r="A153" s="5"/>
      <c r="B153" s="6" t="s">
        <v>40</v>
      </c>
      <c r="C153" s="5"/>
      <c r="D153" s="5"/>
      <c r="E153" s="5"/>
      <c r="F153" s="5"/>
      <c r="G153" s="5"/>
      <c r="H153" s="5"/>
      <c r="I153" s="5"/>
      <c r="J153" s="5"/>
    </row>
    <row r="154" spans="1:10" x14ac:dyDescent="0.35">
      <c r="A154" s="5"/>
      <c r="B154" s="5"/>
      <c r="C154" s="5"/>
      <c r="D154" s="2"/>
      <c r="E154" s="2"/>
      <c r="F154" s="2"/>
      <c r="G154" s="2"/>
      <c r="H154" s="2"/>
      <c r="I154" s="5"/>
      <c r="J154" s="5"/>
    </row>
    <row r="155" spans="1:10" x14ac:dyDescent="0.35">
      <c r="A155" s="5"/>
      <c r="B155" s="5"/>
      <c r="C155" s="5"/>
      <c r="D155" s="4"/>
      <c r="E155" s="4"/>
      <c r="F155" s="4"/>
      <c r="G155" s="4"/>
      <c r="H155" s="4"/>
      <c r="I155" s="5"/>
      <c r="J155" s="5"/>
    </row>
    <row r="156" spans="1:10" x14ac:dyDescent="0.35">
      <c r="A156" s="5"/>
      <c r="B156" s="5"/>
      <c r="C156" s="5"/>
      <c r="D156" s="4"/>
      <c r="E156" s="4"/>
      <c r="F156" s="4"/>
      <c r="G156" s="4"/>
      <c r="H156" s="4"/>
      <c r="I156" s="5"/>
      <c r="J156" s="5"/>
    </row>
    <row r="157" spans="1:10" x14ac:dyDescent="0.35">
      <c r="A157" s="5"/>
      <c r="B157" s="5"/>
      <c r="C157" s="5"/>
      <c r="D157" s="4"/>
      <c r="E157" s="4"/>
      <c r="F157" s="4"/>
      <c r="G157" s="4"/>
      <c r="H157" s="4"/>
      <c r="I157" s="5"/>
      <c r="J157" s="5"/>
    </row>
    <row r="158" spans="1:10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35">
      <c r="A162" s="7" t="s">
        <v>47</v>
      </c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35">
      <c r="A163" s="7" t="s">
        <v>43</v>
      </c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35">
      <c r="A164" s="154" t="s">
        <v>120</v>
      </c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35">
      <c r="A165" s="5" t="s">
        <v>121</v>
      </c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35">
      <c r="A171" s="6" t="s">
        <v>33</v>
      </c>
      <c r="B171" s="5"/>
      <c r="C171" s="229"/>
      <c r="D171" s="229"/>
      <c r="E171" s="229"/>
      <c r="F171" s="229"/>
      <c r="G171" s="229"/>
      <c r="H171" s="5"/>
      <c r="I171" s="5"/>
      <c r="J171" s="5"/>
    </row>
    <row r="172" spans="1:10" x14ac:dyDescent="0.35">
      <c r="A172" s="6"/>
      <c r="B172" s="5"/>
      <c r="C172" s="1"/>
      <c r="D172" s="1"/>
      <c r="E172" s="1"/>
      <c r="F172" s="1"/>
      <c r="G172" s="1"/>
      <c r="H172" s="5"/>
      <c r="I172" s="5"/>
      <c r="J172" s="5"/>
    </row>
    <row r="173" spans="1:10" x14ac:dyDescent="0.35">
      <c r="A173" s="6" t="s">
        <v>34</v>
      </c>
      <c r="B173" s="5"/>
      <c r="C173" s="3" t="str">
        <f>Qoutation!$B$211</f>
        <v>BERGVLIET</v>
      </c>
      <c r="D173" s="2"/>
      <c r="E173" s="2"/>
      <c r="F173" s="2"/>
      <c r="G173" s="2"/>
      <c r="H173" s="5"/>
      <c r="I173" s="5"/>
      <c r="J173" s="5"/>
    </row>
    <row r="174" spans="1:10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35">
      <c r="A177" s="5"/>
      <c r="B177" s="6" t="s">
        <v>35</v>
      </c>
      <c r="C177" s="6"/>
      <c r="D177" s="231">
        <f>Qoutation!H225</f>
        <v>0</v>
      </c>
      <c r="E177" s="232"/>
      <c r="F177" s="232"/>
      <c r="G177" s="232"/>
      <c r="H177" s="232"/>
      <c r="I177" s="5"/>
      <c r="J177" s="5"/>
    </row>
    <row r="178" spans="1:10" x14ac:dyDescent="0.35">
      <c r="A178" s="5"/>
      <c r="B178" s="6" t="s">
        <v>139</v>
      </c>
      <c r="C178" s="6"/>
      <c r="D178" s="235">
        <f>Qoutation!I231</f>
        <v>0</v>
      </c>
      <c r="E178" s="235"/>
      <c r="F178" s="235"/>
      <c r="G178" s="235"/>
      <c r="H178" s="235"/>
      <c r="I178" s="5"/>
      <c r="J178" s="5"/>
    </row>
    <row r="179" spans="1:10" x14ac:dyDescent="0.35">
      <c r="A179" s="5"/>
      <c r="B179" s="6" t="s">
        <v>36</v>
      </c>
      <c r="C179" s="6"/>
      <c r="D179" s="233">
        <f>SUM(Qoutation!H246:J246)</f>
        <v>0</v>
      </c>
      <c r="E179" s="234"/>
      <c r="F179" s="234"/>
      <c r="G179" s="234"/>
      <c r="H179" s="234"/>
      <c r="I179" s="5"/>
      <c r="J179" s="5"/>
    </row>
    <row r="180" spans="1:10" x14ac:dyDescent="0.35">
      <c r="A180" s="5"/>
      <c r="B180" s="6"/>
      <c r="C180" s="6"/>
      <c r="D180" s="5"/>
      <c r="E180" s="5"/>
      <c r="F180" s="5"/>
      <c r="G180" s="5"/>
      <c r="H180" s="5"/>
      <c r="I180" s="5"/>
      <c r="J180" s="5"/>
    </row>
    <row r="181" spans="1:10" x14ac:dyDescent="0.35">
      <c r="A181" s="5"/>
      <c r="B181" s="6"/>
      <c r="C181" s="6" t="s">
        <v>37</v>
      </c>
      <c r="D181" s="231">
        <f>D177+D179+D178</f>
        <v>0</v>
      </c>
      <c r="E181" s="232"/>
      <c r="F181" s="232"/>
      <c r="G181" s="232"/>
      <c r="H181" s="232"/>
      <c r="I181" s="5"/>
      <c r="J181" s="5"/>
    </row>
    <row r="182" spans="1:10" x14ac:dyDescent="0.35">
      <c r="A182" s="5"/>
      <c r="B182" s="6"/>
      <c r="C182" s="6" t="s">
        <v>38</v>
      </c>
      <c r="D182" s="235">
        <f>D181*0.15</f>
        <v>0</v>
      </c>
      <c r="E182" s="236"/>
      <c r="F182" s="236"/>
      <c r="G182" s="236"/>
      <c r="H182" s="236"/>
      <c r="I182" s="5"/>
      <c r="J182" s="5"/>
    </row>
    <row r="183" spans="1:10" x14ac:dyDescent="0.35">
      <c r="A183" s="5"/>
      <c r="B183" s="6"/>
      <c r="C183" s="6"/>
      <c r="D183" s="5"/>
      <c r="E183" s="5"/>
      <c r="F183" s="5"/>
      <c r="G183" s="5"/>
      <c r="H183" s="5"/>
      <c r="I183" s="5"/>
      <c r="J183" s="5"/>
    </row>
    <row r="184" spans="1:10" x14ac:dyDescent="0.35">
      <c r="A184" s="5"/>
      <c r="B184" s="6" t="s">
        <v>39</v>
      </c>
      <c r="C184" s="6"/>
      <c r="D184" s="237">
        <f>D181+D182</f>
        <v>0</v>
      </c>
      <c r="E184" s="238"/>
      <c r="F184" s="238"/>
      <c r="G184" s="238"/>
      <c r="H184" s="238"/>
      <c r="I184" s="5"/>
      <c r="J184" s="5"/>
    </row>
    <row r="185" spans="1:10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35">
      <c r="A186" s="5"/>
      <c r="B186" s="6" t="s">
        <v>40</v>
      </c>
      <c r="C186" s="5"/>
      <c r="D186" s="5"/>
      <c r="E186" s="5"/>
      <c r="F186" s="5"/>
      <c r="G186" s="5"/>
      <c r="H186" s="5"/>
      <c r="I186" s="5"/>
      <c r="J186" s="5"/>
    </row>
    <row r="187" spans="1:10" x14ac:dyDescent="0.35">
      <c r="A187" s="5"/>
      <c r="B187" s="5"/>
      <c r="C187" s="5"/>
      <c r="D187" s="229"/>
      <c r="E187" s="229"/>
      <c r="F187" s="229"/>
      <c r="G187" s="229"/>
      <c r="H187" s="229"/>
      <c r="I187" s="5"/>
      <c r="J187" s="5"/>
    </row>
    <row r="188" spans="1:10" x14ac:dyDescent="0.35">
      <c r="A188" s="5"/>
      <c r="B188" s="5"/>
      <c r="C188" s="5"/>
      <c r="D188" s="229"/>
      <c r="E188" s="229"/>
      <c r="F188" s="229"/>
      <c r="G188" s="229"/>
      <c r="H188" s="229"/>
      <c r="I188" s="5"/>
      <c r="J188" s="5"/>
    </row>
    <row r="189" spans="1:10" x14ac:dyDescent="0.35">
      <c r="A189" s="5"/>
      <c r="B189" s="5"/>
      <c r="C189" s="5"/>
      <c r="D189" s="229"/>
      <c r="E189" s="229"/>
      <c r="F189" s="229"/>
      <c r="G189" s="229"/>
      <c r="H189" s="229"/>
      <c r="I189" s="5"/>
      <c r="J189" s="5"/>
    </row>
    <row r="190" spans="1:10" x14ac:dyDescent="0.35">
      <c r="A190" s="5"/>
      <c r="B190" s="5"/>
      <c r="C190" s="5"/>
      <c r="D190" s="229"/>
      <c r="E190" s="229"/>
      <c r="F190" s="229"/>
      <c r="G190" s="229"/>
      <c r="H190" s="229"/>
      <c r="I190" s="5"/>
      <c r="J190" s="5"/>
    </row>
    <row r="191" spans="1:10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35">
      <c r="A195" s="7" t="s">
        <v>47</v>
      </c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35">
      <c r="A196" s="7" t="s">
        <v>43</v>
      </c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35">
      <c r="A197" s="154" t="s">
        <v>120</v>
      </c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35">
      <c r="A198" s="5" t="s">
        <v>121</v>
      </c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x14ac:dyDescent="0.35">
      <c r="A204" s="6" t="s">
        <v>33</v>
      </c>
      <c r="B204" s="5"/>
      <c r="C204" s="229"/>
      <c r="D204" s="229"/>
      <c r="E204" s="229"/>
      <c r="F204" s="229"/>
      <c r="G204" s="229"/>
      <c r="H204" s="5"/>
      <c r="I204" s="5"/>
      <c r="J204" s="5"/>
    </row>
    <row r="205" spans="1:10" x14ac:dyDescent="0.35">
      <c r="A205" s="6"/>
      <c r="B205" s="5"/>
      <c r="C205" s="1"/>
      <c r="D205" s="1"/>
      <c r="E205" s="1"/>
      <c r="F205" s="1"/>
      <c r="G205" s="1"/>
      <c r="H205" s="5"/>
      <c r="I205" s="5"/>
      <c r="J205" s="5"/>
    </row>
    <row r="206" spans="1:10" x14ac:dyDescent="0.35">
      <c r="A206" s="6" t="s">
        <v>34</v>
      </c>
      <c r="B206" s="5"/>
      <c r="C206" s="230" t="str">
        <f>Qoutation!$B$254</f>
        <v>WITKLIP</v>
      </c>
      <c r="D206" s="230"/>
      <c r="E206" s="230"/>
      <c r="F206" s="230"/>
      <c r="G206" s="230"/>
      <c r="H206" s="5"/>
      <c r="I206" s="5"/>
      <c r="J206" s="5"/>
    </row>
    <row r="207" spans="1:10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x14ac:dyDescent="0.35">
      <c r="A210" s="5"/>
      <c r="B210" s="6" t="s">
        <v>35</v>
      </c>
      <c r="C210" s="6"/>
      <c r="D210" s="231">
        <f>Qoutation!H268</f>
        <v>0</v>
      </c>
      <c r="E210" s="232"/>
      <c r="F210" s="232"/>
      <c r="G210" s="232"/>
      <c r="H210" s="232"/>
      <c r="I210" s="5"/>
      <c r="J210" s="5"/>
    </row>
    <row r="211" spans="1:10" x14ac:dyDescent="0.35">
      <c r="A211" s="5"/>
      <c r="B211" s="6" t="s">
        <v>36</v>
      </c>
      <c r="C211" s="6"/>
      <c r="D211" s="233">
        <f>SUM(Qoutation!H283:J283)</f>
        <v>0</v>
      </c>
      <c r="E211" s="234"/>
      <c r="F211" s="234"/>
      <c r="G211" s="234"/>
      <c r="H211" s="234"/>
      <c r="I211" s="5"/>
      <c r="J211" s="5"/>
    </row>
    <row r="212" spans="1:10" x14ac:dyDescent="0.35">
      <c r="A212" s="5"/>
      <c r="B212" s="6"/>
      <c r="C212" s="6"/>
      <c r="D212" s="5"/>
      <c r="E212" s="5"/>
      <c r="F212" s="5"/>
      <c r="G212" s="5"/>
      <c r="H212" s="5"/>
      <c r="I212" s="5"/>
      <c r="J212" s="5"/>
    </row>
    <row r="213" spans="1:10" x14ac:dyDescent="0.35">
      <c r="A213" s="5"/>
      <c r="B213" s="6"/>
      <c r="C213" s="6" t="s">
        <v>37</v>
      </c>
      <c r="D213" s="231">
        <f>D210+D211</f>
        <v>0</v>
      </c>
      <c r="E213" s="232"/>
      <c r="F213" s="232"/>
      <c r="G213" s="232"/>
      <c r="H213" s="232"/>
      <c r="I213" s="5"/>
      <c r="J213" s="5"/>
    </row>
    <row r="214" spans="1:10" x14ac:dyDescent="0.35">
      <c r="A214" s="5"/>
      <c r="B214" s="6"/>
      <c r="C214" s="6" t="s">
        <v>38</v>
      </c>
      <c r="D214" s="235">
        <f>D213*0.15</f>
        <v>0</v>
      </c>
      <c r="E214" s="236"/>
      <c r="F214" s="236"/>
      <c r="G214" s="236"/>
      <c r="H214" s="236"/>
      <c r="I214" s="5"/>
      <c r="J214" s="5"/>
    </row>
    <row r="215" spans="1:10" x14ac:dyDescent="0.35">
      <c r="A215" s="5"/>
      <c r="B215" s="6"/>
      <c r="C215" s="6"/>
      <c r="D215" s="5"/>
      <c r="E215" s="5"/>
      <c r="F215" s="5"/>
      <c r="G215" s="5"/>
      <c r="H215" s="5"/>
      <c r="I215" s="5"/>
      <c r="J215" s="5"/>
    </row>
    <row r="216" spans="1:10" x14ac:dyDescent="0.35">
      <c r="A216" s="5"/>
      <c r="B216" s="6" t="s">
        <v>39</v>
      </c>
      <c r="C216" s="6"/>
      <c r="D216" s="237">
        <f>D213+D214</f>
        <v>0</v>
      </c>
      <c r="E216" s="238"/>
      <c r="F216" s="238"/>
      <c r="G216" s="238"/>
      <c r="H216" s="238"/>
      <c r="I216" s="5"/>
      <c r="J216" s="5"/>
    </row>
    <row r="217" spans="1:10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x14ac:dyDescent="0.35">
      <c r="A218" s="5"/>
      <c r="B218" s="6" t="s">
        <v>40</v>
      </c>
      <c r="C218" s="5"/>
      <c r="D218" s="5"/>
      <c r="E218" s="5"/>
      <c r="F218" s="5"/>
      <c r="G218" s="5"/>
      <c r="H218" s="5"/>
      <c r="I218" s="5"/>
      <c r="J218" s="5"/>
    </row>
    <row r="219" spans="1:10" x14ac:dyDescent="0.35">
      <c r="A219" s="5"/>
      <c r="B219" s="5"/>
      <c r="C219" s="5"/>
      <c r="D219" s="229"/>
      <c r="E219" s="229"/>
      <c r="F219" s="229"/>
      <c r="G219" s="229"/>
      <c r="H219" s="229"/>
      <c r="I219" s="5"/>
      <c r="J219" s="5"/>
    </row>
    <row r="220" spans="1:10" x14ac:dyDescent="0.35">
      <c r="A220" s="5"/>
      <c r="B220" s="5"/>
      <c r="C220" s="5"/>
      <c r="D220" s="229"/>
      <c r="E220" s="229"/>
      <c r="F220" s="229"/>
      <c r="G220" s="229"/>
      <c r="H220" s="229"/>
      <c r="I220" s="5"/>
      <c r="J220" s="5"/>
    </row>
    <row r="221" spans="1:10" x14ac:dyDescent="0.35">
      <c r="A221" s="5"/>
      <c r="B221" s="5"/>
      <c r="C221" s="5"/>
      <c r="D221" s="229"/>
      <c r="E221" s="229"/>
      <c r="F221" s="229"/>
      <c r="G221" s="229"/>
      <c r="H221" s="229"/>
      <c r="I221" s="5"/>
      <c r="J221" s="5"/>
    </row>
    <row r="222" spans="1:10" x14ac:dyDescent="0.35">
      <c r="A222" s="5"/>
      <c r="B222" s="5"/>
      <c r="C222" s="5"/>
      <c r="D222" s="229"/>
      <c r="E222" s="229"/>
      <c r="F222" s="229"/>
      <c r="G222" s="229"/>
      <c r="H222" s="229"/>
      <c r="I222" s="5"/>
      <c r="J222" s="5"/>
    </row>
    <row r="223" spans="1:10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x14ac:dyDescent="0.35">
      <c r="A227" s="7" t="s">
        <v>47</v>
      </c>
      <c r="B227" s="5"/>
      <c r="C227" s="5"/>
      <c r="D227" s="5"/>
      <c r="E227" s="5"/>
      <c r="F227" s="5"/>
      <c r="G227" s="5"/>
      <c r="H227" s="5"/>
      <c r="I227" s="5"/>
      <c r="J227" s="5"/>
    </row>
    <row r="228" spans="1:10" x14ac:dyDescent="0.35">
      <c r="A228" s="7" t="s">
        <v>43</v>
      </c>
      <c r="B228" s="5"/>
      <c r="C228" s="5"/>
      <c r="D228" s="5"/>
      <c r="E228" s="5"/>
      <c r="F228" s="5"/>
      <c r="G228" s="5"/>
      <c r="H228" s="5"/>
      <c r="I228" s="5"/>
      <c r="J228" s="5"/>
    </row>
    <row r="229" spans="1:10" x14ac:dyDescent="0.35">
      <c r="A229" s="154" t="s">
        <v>120</v>
      </c>
      <c r="C229" s="5"/>
      <c r="D229" s="5"/>
      <c r="E229" s="5"/>
      <c r="F229" s="5"/>
      <c r="G229" s="5"/>
      <c r="H229" s="5"/>
      <c r="I229" s="5"/>
      <c r="J229" s="5"/>
    </row>
    <row r="230" spans="1:10" x14ac:dyDescent="0.35">
      <c r="A230" s="5" t="s">
        <v>121</v>
      </c>
      <c r="C230" s="5"/>
      <c r="D230" s="5"/>
      <c r="E230" s="5"/>
      <c r="F230" s="5"/>
      <c r="G230" s="5"/>
      <c r="H230" s="5"/>
      <c r="I230" s="5"/>
      <c r="J230" s="5"/>
    </row>
    <row r="231" spans="1:10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</row>
  </sheetData>
  <mergeCells count="61">
    <mergeCell ref="D17:H17"/>
    <mergeCell ref="C6:G6"/>
    <mergeCell ref="C8:G8"/>
    <mergeCell ref="D12:H12"/>
    <mergeCell ref="D14:H14"/>
    <mergeCell ref="D16:H16"/>
    <mergeCell ref="D13:H13"/>
    <mergeCell ref="D54:H54"/>
    <mergeCell ref="D19:H19"/>
    <mergeCell ref="D21:H21"/>
    <mergeCell ref="D22:H22"/>
    <mergeCell ref="D23:H23"/>
    <mergeCell ref="D24:H24"/>
    <mergeCell ref="D25:H25"/>
    <mergeCell ref="C41:G41"/>
    <mergeCell ref="D47:H47"/>
    <mergeCell ref="D49:H49"/>
    <mergeCell ref="D51:H51"/>
    <mergeCell ref="D52:H52"/>
    <mergeCell ref="D48:H48"/>
    <mergeCell ref="D119:H119"/>
    <mergeCell ref="C74:G74"/>
    <mergeCell ref="D80:H80"/>
    <mergeCell ref="D82:H82"/>
    <mergeCell ref="D84:H84"/>
    <mergeCell ref="D85:H85"/>
    <mergeCell ref="D87:H87"/>
    <mergeCell ref="C107:G107"/>
    <mergeCell ref="D113:H113"/>
    <mergeCell ref="D114:H114"/>
    <mergeCell ref="D116:H116"/>
    <mergeCell ref="D117:H117"/>
    <mergeCell ref="D81:H81"/>
    <mergeCell ref="D184:H184"/>
    <mergeCell ref="C139:G139"/>
    <mergeCell ref="D145:H145"/>
    <mergeCell ref="D146:H146"/>
    <mergeCell ref="D148:H148"/>
    <mergeCell ref="D149:H149"/>
    <mergeCell ref="D151:H151"/>
    <mergeCell ref="C171:G171"/>
    <mergeCell ref="D177:H177"/>
    <mergeCell ref="D179:H179"/>
    <mergeCell ref="D181:H181"/>
    <mergeCell ref="D182:H182"/>
    <mergeCell ref="D178:H178"/>
    <mergeCell ref="D220:H220"/>
    <mergeCell ref="D221:H221"/>
    <mergeCell ref="D222:H222"/>
    <mergeCell ref="D219:H219"/>
    <mergeCell ref="D187:H187"/>
    <mergeCell ref="D188:H188"/>
    <mergeCell ref="D189:H189"/>
    <mergeCell ref="D190:H190"/>
    <mergeCell ref="C204:G204"/>
    <mergeCell ref="C206:G206"/>
    <mergeCell ref="D210:H210"/>
    <mergeCell ref="D211:H211"/>
    <mergeCell ref="D213:H213"/>
    <mergeCell ref="D214:H214"/>
    <mergeCell ref="D216:H216"/>
  </mergeCells>
  <pageMargins left="0.7" right="0.7" top="0.75" bottom="0.75" header="0.3" footer="0.3"/>
  <pageSetup paperSize="9" scale="75" orientation="portrait" r:id="rId1"/>
  <rowBreaks count="6" manualBreakCount="6">
    <brk id="35" max="16383" man="1"/>
    <brk id="68" max="16383" man="1"/>
    <brk id="102" max="16383" man="1"/>
    <brk id="134" max="16383" man="1"/>
    <brk id="165" max="16383" man="1"/>
    <brk id="198" max="16383" man="1"/>
  </rowBreaks>
  <colBreaks count="1" manualBreakCount="1">
    <brk id="12" max="32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E794-B1B4-46C3-869A-F5222DBA4F16}">
  <dimension ref="A1:O47"/>
  <sheetViews>
    <sheetView view="pageBreakPreview" topLeftCell="A26" zoomScale="90" zoomScaleNormal="100" zoomScaleSheetLayoutView="90" workbookViewId="0">
      <selection activeCell="D41" sqref="D41"/>
    </sheetView>
  </sheetViews>
  <sheetFormatPr defaultRowHeight="14.5" x14ac:dyDescent="0.35"/>
  <cols>
    <col min="1" max="1" width="4.36328125" customWidth="1"/>
    <col min="2" max="2" width="16.90625" customWidth="1"/>
    <col min="3" max="3" width="20.81640625" customWidth="1"/>
    <col min="5" max="5" width="11" customWidth="1"/>
    <col min="6" max="6" width="13.81640625" customWidth="1"/>
    <col min="7" max="7" width="10.36328125" customWidth="1"/>
    <col min="8" max="8" width="9.54296875" customWidth="1"/>
    <col min="11" max="11" width="4.81640625" customWidth="1"/>
    <col min="12" max="12" width="9.1796875" customWidth="1"/>
    <col min="13" max="13" width="11.81640625" customWidth="1"/>
    <col min="21" max="21" width="17.81640625" customWidth="1"/>
  </cols>
  <sheetData>
    <row r="1" spans="1:15" x14ac:dyDescent="0.35">
      <c r="C1" s="8"/>
      <c r="F1" s="72" t="s">
        <v>16</v>
      </c>
      <c r="G1" s="72"/>
      <c r="H1" s="72" t="s">
        <v>17</v>
      </c>
      <c r="I1" s="72" t="s">
        <v>18</v>
      </c>
    </row>
    <row r="2" spans="1:15" x14ac:dyDescent="0.35">
      <c r="A2" s="9"/>
      <c r="B2" s="10"/>
      <c r="C2" s="11"/>
      <c r="D2" s="11"/>
      <c r="E2" s="71" t="s">
        <v>82</v>
      </c>
      <c r="F2" s="71" t="s">
        <v>83</v>
      </c>
      <c r="G2" s="12"/>
      <c r="H2" s="13"/>
      <c r="I2" s="12"/>
      <c r="J2" s="12"/>
      <c r="K2" s="14"/>
    </row>
    <row r="3" spans="1:15" x14ac:dyDescent="0.35">
      <c r="A3" s="9">
        <v>1</v>
      </c>
      <c r="B3" s="15" t="s">
        <v>57</v>
      </c>
      <c r="C3" s="11"/>
      <c r="E3" s="69">
        <v>28.4</v>
      </c>
      <c r="F3" s="16">
        <f>E3*9</f>
        <v>255.6</v>
      </c>
      <c r="G3" s="17"/>
      <c r="H3" s="73">
        <f>F3*1.08</f>
        <v>276.048</v>
      </c>
      <c r="I3" s="73">
        <f>H3*1.08</f>
        <v>298.13184000000001</v>
      </c>
      <c r="J3" s="18"/>
      <c r="K3" s="18"/>
      <c r="L3" s="18"/>
      <c r="M3" s="74"/>
    </row>
    <row r="4" spans="1:15" x14ac:dyDescent="0.35">
      <c r="A4" s="9"/>
      <c r="B4" s="15" t="s">
        <v>58</v>
      </c>
      <c r="C4" s="11"/>
      <c r="E4" s="19"/>
      <c r="F4" s="17"/>
      <c r="G4" s="17"/>
      <c r="I4" s="20"/>
      <c r="L4" s="21"/>
      <c r="M4" s="22"/>
      <c r="N4" s="22"/>
      <c r="O4" s="23"/>
    </row>
    <row r="5" spans="1:15" x14ac:dyDescent="0.35">
      <c r="A5" s="9"/>
      <c r="B5" s="24" t="s">
        <v>59</v>
      </c>
      <c r="C5" s="25"/>
      <c r="D5" s="26"/>
      <c r="E5" s="27"/>
      <c r="F5" s="28">
        <f>SUM(F3:F4)</f>
        <v>255.6</v>
      </c>
      <c r="G5" s="28"/>
      <c r="H5" s="28">
        <f t="shared" ref="H5:I5" si="0">SUM(H3:H4)</f>
        <v>276.048</v>
      </c>
      <c r="I5" s="28">
        <f t="shared" si="0"/>
        <v>298.13184000000001</v>
      </c>
      <c r="J5" s="22"/>
      <c r="K5" s="14"/>
      <c r="L5" s="29"/>
    </row>
    <row r="6" spans="1:15" x14ac:dyDescent="0.35">
      <c r="A6" s="9"/>
      <c r="B6" s="30" t="s">
        <v>60</v>
      </c>
      <c r="C6" s="11"/>
      <c r="E6" s="19">
        <v>2.1499999999999998E-2</v>
      </c>
      <c r="F6" s="16">
        <f>$F$5*E6</f>
        <v>5.4953999999999992</v>
      </c>
      <c r="G6" s="17"/>
      <c r="H6" s="16">
        <f>$H$5*E6</f>
        <v>5.9350319999999996</v>
      </c>
      <c r="I6" s="16">
        <f>$I$5*E6</f>
        <v>6.4098345599999993</v>
      </c>
      <c r="J6" s="18"/>
      <c r="K6" s="14"/>
      <c r="L6" s="29"/>
    </row>
    <row r="7" spans="1:15" x14ac:dyDescent="0.35">
      <c r="A7" s="9"/>
      <c r="B7" s="30" t="s">
        <v>61</v>
      </c>
      <c r="C7" s="11"/>
      <c r="E7" s="19">
        <v>0.01</v>
      </c>
      <c r="F7" s="16">
        <f t="shared" ref="F7:F10" si="1">$F$5*E7</f>
        <v>2.556</v>
      </c>
      <c r="G7" s="17"/>
      <c r="H7" s="16">
        <f t="shared" ref="H7:H10" si="2">$H$5*E7</f>
        <v>2.7604800000000003</v>
      </c>
      <c r="I7" s="16">
        <f t="shared" ref="I7:I10" si="3">$I$5*E7</f>
        <v>2.9813184000000001</v>
      </c>
      <c r="J7" s="18"/>
      <c r="K7" s="14"/>
      <c r="L7" s="29"/>
    </row>
    <row r="8" spans="1:15" x14ac:dyDescent="0.35">
      <c r="A8" s="9"/>
      <c r="B8" s="30" t="s">
        <v>62</v>
      </c>
      <c r="C8" s="11"/>
      <c r="E8" s="19">
        <v>1E-3</v>
      </c>
      <c r="F8" s="16">
        <f t="shared" si="1"/>
        <v>0.25559999999999999</v>
      </c>
      <c r="G8" s="17"/>
      <c r="H8" s="16">
        <f t="shared" si="2"/>
        <v>0.27604800000000002</v>
      </c>
      <c r="I8" s="16">
        <f t="shared" si="3"/>
        <v>0.29813184000000004</v>
      </c>
      <c r="J8" s="18"/>
      <c r="K8" s="14"/>
      <c r="L8" s="29"/>
    </row>
    <row r="9" spans="1:15" x14ac:dyDescent="0.35">
      <c r="A9" s="9"/>
      <c r="B9" s="30" t="s">
        <v>63</v>
      </c>
      <c r="C9" s="11"/>
      <c r="E9" s="19">
        <v>2.1000000000000001E-2</v>
      </c>
      <c r="F9" s="16">
        <f t="shared" si="1"/>
        <v>5.3676000000000004</v>
      </c>
      <c r="G9" s="17"/>
      <c r="H9" s="16">
        <f t="shared" si="2"/>
        <v>5.7970080000000008</v>
      </c>
      <c r="I9" s="16">
        <f t="shared" si="3"/>
        <v>6.2607686400000002</v>
      </c>
      <c r="J9" s="31"/>
      <c r="K9" s="32"/>
      <c r="L9" s="29"/>
    </row>
    <row r="10" spans="1:15" x14ac:dyDescent="0.35">
      <c r="A10" s="9"/>
      <c r="B10" s="30" t="s">
        <v>64</v>
      </c>
      <c r="C10" s="11"/>
      <c r="E10" s="19">
        <v>0</v>
      </c>
      <c r="F10" s="16">
        <f t="shared" si="1"/>
        <v>0</v>
      </c>
      <c r="G10" s="17"/>
      <c r="H10" s="16">
        <f t="shared" si="2"/>
        <v>0</v>
      </c>
      <c r="I10" s="16">
        <f t="shared" si="3"/>
        <v>0</v>
      </c>
      <c r="J10" s="31"/>
      <c r="K10" s="32"/>
      <c r="L10" s="29"/>
    </row>
    <row r="11" spans="1:15" ht="15" thickBot="1" x14ac:dyDescent="0.4">
      <c r="A11" s="33"/>
      <c r="B11" s="34" t="s">
        <v>65</v>
      </c>
      <c r="C11" s="35"/>
      <c r="D11" s="36"/>
      <c r="E11" s="37"/>
      <c r="F11" s="38">
        <f>SUM(F5:F10)</f>
        <v>269.27459999999996</v>
      </c>
      <c r="G11" s="38"/>
      <c r="H11" s="38">
        <f t="shared" ref="H11:I11" si="4">SUM(H5:H10)</f>
        <v>290.81656799999996</v>
      </c>
      <c r="I11" s="38">
        <f t="shared" si="4"/>
        <v>314.08189343999999</v>
      </c>
      <c r="J11" s="39"/>
      <c r="K11" s="40"/>
      <c r="L11" s="29"/>
    </row>
    <row r="12" spans="1:15" ht="15" thickTop="1" x14ac:dyDescent="0.35">
      <c r="A12" s="33"/>
      <c r="B12" s="41"/>
      <c r="C12" s="42"/>
      <c r="D12" s="40"/>
      <c r="E12" s="43"/>
      <c r="F12" s="44"/>
      <c r="G12" s="44"/>
      <c r="H12" s="39"/>
      <c r="I12" s="39"/>
      <c r="J12" s="39"/>
      <c r="K12" s="40"/>
      <c r="L12" s="29"/>
    </row>
    <row r="13" spans="1:15" x14ac:dyDescent="0.35">
      <c r="A13" s="9">
        <v>2</v>
      </c>
      <c r="B13" s="45" t="s">
        <v>19</v>
      </c>
      <c r="C13" s="11"/>
      <c r="E13" s="18"/>
      <c r="G13" s="11"/>
      <c r="H13" s="31"/>
      <c r="I13" s="31"/>
      <c r="J13" s="31"/>
      <c r="K13" s="32"/>
      <c r="L13" s="29"/>
    </row>
    <row r="14" spans="1:15" x14ac:dyDescent="0.35">
      <c r="A14" s="9"/>
      <c r="B14" s="46" t="s">
        <v>66</v>
      </c>
      <c r="C14" s="11"/>
      <c r="E14" s="47">
        <v>13</v>
      </c>
      <c r="F14" s="16">
        <f>($F$11*E14)/251</f>
        <v>13.946493227091631</v>
      </c>
      <c r="G14" s="242" t="s">
        <v>67</v>
      </c>
      <c r="H14" s="16">
        <f>($H$11*E14)/251</f>
        <v>15.062212685258963</v>
      </c>
      <c r="I14" s="16">
        <f>($I$11*E14)/251</f>
        <v>16.26718970007968</v>
      </c>
      <c r="J14" s="31"/>
      <c r="K14" s="32"/>
      <c r="L14" s="29"/>
    </row>
    <row r="15" spans="1:15" x14ac:dyDescent="0.35">
      <c r="A15" s="9"/>
      <c r="B15" s="46" t="s">
        <v>68</v>
      </c>
      <c r="C15" s="11"/>
      <c r="E15" s="47">
        <v>5</v>
      </c>
      <c r="F15" s="16">
        <f t="shared" ref="F15:F19" si="5">($F$11*E15)/251</f>
        <v>5.3640358565737047</v>
      </c>
      <c r="G15" s="242"/>
      <c r="H15" s="16">
        <f t="shared" ref="H15:H19" si="6">($H$11*E15)/251</f>
        <v>5.7931587250996008</v>
      </c>
      <c r="I15" s="16">
        <f t="shared" ref="I15:I19" si="7">($I$11*E15)/251</f>
        <v>6.2566114231075689</v>
      </c>
      <c r="J15" s="31"/>
      <c r="K15" s="32"/>
      <c r="L15" s="29"/>
    </row>
    <row r="16" spans="1:15" x14ac:dyDescent="0.35">
      <c r="A16" s="9"/>
      <c r="B16" s="46" t="s">
        <v>69</v>
      </c>
      <c r="C16" s="11"/>
      <c r="E16" s="47">
        <v>15</v>
      </c>
      <c r="F16" s="16">
        <f t="shared" si="5"/>
        <v>16.092107569721115</v>
      </c>
      <c r="G16" s="242"/>
      <c r="H16" s="16">
        <f t="shared" si="6"/>
        <v>17.379476175298802</v>
      </c>
      <c r="I16" s="16">
        <f t="shared" si="7"/>
        <v>18.769834269322708</v>
      </c>
      <c r="J16" s="31"/>
      <c r="K16" s="32"/>
      <c r="L16" s="29"/>
    </row>
    <row r="17" spans="1:12" x14ac:dyDescent="0.35">
      <c r="A17" s="9"/>
      <c r="B17" s="46" t="s">
        <v>70</v>
      </c>
      <c r="C17" s="11"/>
      <c r="E17" s="47">
        <v>1</v>
      </c>
      <c r="F17" s="16">
        <f t="shared" si="5"/>
        <v>1.0728071713147409</v>
      </c>
      <c r="G17" s="242"/>
      <c r="H17" s="16">
        <f t="shared" si="6"/>
        <v>1.1586317450199202</v>
      </c>
      <c r="I17" s="16">
        <f t="shared" si="7"/>
        <v>1.251322284621514</v>
      </c>
      <c r="J17" s="31"/>
      <c r="K17" s="32"/>
      <c r="L17" s="29"/>
    </row>
    <row r="18" spans="1:12" x14ac:dyDescent="0.35">
      <c r="A18" s="9"/>
      <c r="B18" s="46" t="s">
        <v>71</v>
      </c>
      <c r="C18" s="11"/>
      <c r="E18" s="47">
        <v>2.5</v>
      </c>
      <c r="F18" s="16">
        <f t="shared" si="5"/>
        <v>2.6820179282868524</v>
      </c>
      <c r="G18" s="242"/>
      <c r="H18" s="16">
        <f t="shared" si="6"/>
        <v>2.8965793625498004</v>
      </c>
      <c r="I18" s="16">
        <f t="shared" si="7"/>
        <v>3.1283057115537845</v>
      </c>
      <c r="J18" s="31"/>
      <c r="K18" s="32"/>
      <c r="L18" s="29"/>
    </row>
    <row r="19" spans="1:12" x14ac:dyDescent="0.35">
      <c r="A19" s="9"/>
      <c r="B19" s="46" t="s">
        <v>72</v>
      </c>
      <c r="C19" s="11"/>
      <c r="E19" s="47">
        <v>1</v>
      </c>
      <c r="F19" s="16">
        <f t="shared" si="5"/>
        <v>1.0728071713147409</v>
      </c>
      <c r="G19" s="243"/>
      <c r="H19" s="16">
        <f t="shared" si="6"/>
        <v>1.1586317450199202</v>
      </c>
      <c r="I19" s="16">
        <f t="shared" si="7"/>
        <v>1.251322284621514</v>
      </c>
      <c r="J19" s="48"/>
      <c r="K19" s="32"/>
      <c r="L19" s="29"/>
    </row>
    <row r="20" spans="1:12" ht="15" thickBot="1" x14ac:dyDescent="0.4">
      <c r="A20" s="33"/>
      <c r="B20" s="34" t="s">
        <v>65</v>
      </c>
      <c r="C20" s="35"/>
      <c r="D20" s="36"/>
      <c r="E20" s="37"/>
      <c r="F20" s="38">
        <f>SUM(F14:F19)</f>
        <v>40.230268924302791</v>
      </c>
      <c r="G20" s="38"/>
      <c r="H20" s="38">
        <f t="shared" ref="H20:I20" si="8">SUM(H14:H19)</f>
        <v>43.448690438246999</v>
      </c>
      <c r="I20" s="38">
        <f t="shared" si="8"/>
        <v>46.924585673306773</v>
      </c>
      <c r="J20" s="39"/>
      <c r="K20" s="40"/>
    </row>
    <row r="21" spans="1:12" ht="15" thickTop="1" x14ac:dyDescent="0.35">
      <c r="A21" s="9"/>
      <c r="B21" s="49"/>
      <c r="C21" s="11"/>
      <c r="D21" s="11"/>
      <c r="E21" s="50" t="s">
        <v>73</v>
      </c>
      <c r="G21" s="11"/>
      <c r="J21" s="31"/>
      <c r="K21" s="32"/>
      <c r="L21" s="29"/>
    </row>
    <row r="22" spans="1:12" ht="15" thickBot="1" x14ac:dyDescent="0.4">
      <c r="A22" s="9"/>
      <c r="B22" s="51" t="s">
        <v>65</v>
      </c>
      <c r="C22" s="35"/>
      <c r="D22" s="35"/>
      <c r="E22" s="52"/>
      <c r="F22" s="38">
        <f>F20+F11</f>
        <v>309.50486892430274</v>
      </c>
      <c r="G22" s="38"/>
      <c r="H22" s="38">
        <f t="shared" ref="H22:I22" si="9">H20+H11</f>
        <v>334.26525843824697</v>
      </c>
      <c r="I22" s="38">
        <f t="shared" si="9"/>
        <v>361.00647911330674</v>
      </c>
      <c r="J22" s="31"/>
      <c r="K22" s="32"/>
      <c r="L22" s="29"/>
    </row>
    <row r="23" spans="1:12" ht="15" thickTop="1" x14ac:dyDescent="0.35">
      <c r="A23" s="9"/>
      <c r="B23" s="49"/>
      <c r="C23" s="11"/>
      <c r="D23" s="11"/>
      <c r="E23" s="11"/>
      <c r="F23" s="17"/>
      <c r="G23" s="17"/>
      <c r="H23" s="31"/>
      <c r="I23" s="31"/>
      <c r="J23" s="31"/>
    </row>
    <row r="24" spans="1:12" x14ac:dyDescent="0.35">
      <c r="A24" s="9"/>
      <c r="B24" s="10" t="s">
        <v>74</v>
      </c>
      <c r="C24" s="11"/>
      <c r="D24" s="11"/>
      <c r="E24" s="244" t="s">
        <v>90</v>
      </c>
      <c r="F24" s="244"/>
      <c r="G24" s="244"/>
      <c r="H24" s="244"/>
      <c r="I24" s="244"/>
      <c r="J24" s="31"/>
    </row>
    <row r="25" spans="1:12" x14ac:dyDescent="0.35">
      <c r="A25" s="9"/>
      <c r="B25" s="49" t="s">
        <v>22</v>
      </c>
      <c r="C25" s="11"/>
      <c r="D25" s="11"/>
      <c r="E25" s="70">
        <v>12</v>
      </c>
      <c r="F25" s="16">
        <f>$F$22*(E25/100)</f>
        <v>37.140584270916328</v>
      </c>
      <c r="G25" s="17"/>
      <c r="H25" s="16">
        <f>$H$22*(E25/100)</f>
        <v>40.111831012589633</v>
      </c>
      <c r="I25" s="16">
        <f>$I$22*(E25/100)</f>
        <v>43.320777493596808</v>
      </c>
      <c r="J25" s="31"/>
    </row>
    <row r="26" spans="1:12" x14ac:dyDescent="0.35">
      <c r="A26" s="9"/>
      <c r="B26" s="49" t="s">
        <v>25</v>
      </c>
      <c r="C26" s="11"/>
      <c r="D26" s="11"/>
      <c r="E26" s="70">
        <v>1</v>
      </c>
      <c r="F26" s="16">
        <f t="shared" ref="F26:F30" si="10">$F$22*(E26/100)</f>
        <v>3.0950486892430273</v>
      </c>
      <c r="G26" s="17"/>
      <c r="H26" s="16">
        <f t="shared" ref="H26:H30" si="11">$H$22*(E26/100)</f>
        <v>3.3426525843824697</v>
      </c>
      <c r="I26" s="16">
        <f t="shared" ref="I26:I30" si="12">$I$22*(E26/100)</f>
        <v>3.6100647911330674</v>
      </c>
      <c r="J26" s="31"/>
    </row>
    <row r="27" spans="1:12" x14ac:dyDescent="0.35">
      <c r="A27" s="9"/>
      <c r="B27" s="49" t="s">
        <v>20</v>
      </c>
      <c r="C27" s="11"/>
      <c r="D27" s="11"/>
      <c r="E27" s="70">
        <v>3</v>
      </c>
      <c r="F27" s="16">
        <f>$F$22*(E27/100)</f>
        <v>9.285146067729082</v>
      </c>
      <c r="G27" s="17"/>
      <c r="H27" s="16">
        <f t="shared" si="11"/>
        <v>10.027957753147408</v>
      </c>
      <c r="I27" s="16">
        <f t="shared" si="12"/>
        <v>10.830194373399202</v>
      </c>
      <c r="J27" s="31"/>
    </row>
    <row r="28" spans="1:12" x14ac:dyDescent="0.35">
      <c r="A28" s="9"/>
      <c r="B28" s="49" t="s">
        <v>21</v>
      </c>
      <c r="C28" s="11"/>
      <c r="D28" s="11"/>
      <c r="E28" s="70">
        <v>5</v>
      </c>
      <c r="F28" s="16">
        <f t="shared" ref="F28:F29" si="13">$F$22*(E28/100)</f>
        <v>15.475243446215138</v>
      </c>
      <c r="G28" s="17"/>
      <c r="H28" s="16">
        <f t="shared" si="11"/>
        <v>16.713262921912349</v>
      </c>
      <c r="I28" s="16">
        <f t="shared" si="12"/>
        <v>18.050323955665338</v>
      </c>
      <c r="J28" s="31"/>
    </row>
    <row r="29" spans="1:12" x14ac:dyDescent="0.35">
      <c r="A29" s="9"/>
      <c r="B29" s="49" t="s">
        <v>23</v>
      </c>
      <c r="C29" s="11"/>
      <c r="D29" s="11"/>
      <c r="E29" s="70">
        <v>5</v>
      </c>
      <c r="F29" s="16">
        <f t="shared" si="13"/>
        <v>15.475243446215138</v>
      </c>
      <c r="G29" s="17"/>
      <c r="H29" s="16">
        <f t="shared" si="11"/>
        <v>16.713262921912349</v>
      </c>
      <c r="I29" s="16">
        <f t="shared" si="12"/>
        <v>18.050323955665338</v>
      </c>
      <c r="J29" s="31"/>
    </row>
    <row r="30" spans="1:12" x14ac:dyDescent="0.35">
      <c r="A30" s="9"/>
      <c r="B30" s="49" t="s">
        <v>75</v>
      </c>
      <c r="C30" s="11"/>
      <c r="D30" s="11"/>
      <c r="E30" s="70">
        <v>8</v>
      </c>
      <c r="F30" s="16">
        <f t="shared" si="10"/>
        <v>24.760389513944219</v>
      </c>
      <c r="G30" s="17"/>
      <c r="H30" s="16">
        <f t="shared" si="11"/>
        <v>26.741220675059758</v>
      </c>
      <c r="I30" s="16">
        <f t="shared" si="12"/>
        <v>28.88051832906454</v>
      </c>
      <c r="J30" s="31"/>
    </row>
    <row r="31" spans="1:12" x14ac:dyDescent="0.35">
      <c r="A31" s="9"/>
      <c r="B31" s="49"/>
      <c r="C31" s="11"/>
      <c r="D31" s="11"/>
      <c r="E31" s="11"/>
      <c r="F31" s="17"/>
      <c r="G31" s="17"/>
      <c r="H31" s="31"/>
      <c r="I31" s="31"/>
      <c r="J31" s="31"/>
    </row>
    <row r="32" spans="1:12" x14ac:dyDescent="0.35">
      <c r="A32" s="9"/>
      <c r="B32" s="53" t="s">
        <v>76</v>
      </c>
      <c r="C32" s="25"/>
      <c r="D32" s="25"/>
      <c r="E32" s="25"/>
      <c r="F32" s="54">
        <f>SUM(F25:F30)</f>
        <v>105.23165543426292</v>
      </c>
      <c r="G32" s="17"/>
      <c r="H32" s="54">
        <f t="shared" ref="H32:I32" si="14">SUM(H25:H30)</f>
        <v>113.65018786900396</v>
      </c>
      <c r="I32" s="54">
        <f t="shared" si="14"/>
        <v>122.7422028985243</v>
      </c>
      <c r="J32" s="31"/>
    </row>
    <row r="33" spans="1:14" x14ac:dyDescent="0.35">
      <c r="A33" s="9"/>
      <c r="B33" s="49" t="s">
        <v>77</v>
      </c>
      <c r="C33" s="11"/>
      <c r="D33" s="11"/>
      <c r="E33" s="11"/>
      <c r="F33" s="17">
        <f>F22+F32</f>
        <v>414.73652435856565</v>
      </c>
      <c r="G33" s="17"/>
      <c r="H33" s="17">
        <f t="shared" ref="H33:I33" si="15">H22+H32</f>
        <v>447.91544630725093</v>
      </c>
      <c r="I33" s="17">
        <f t="shared" si="15"/>
        <v>483.74868201183102</v>
      </c>
      <c r="J33" s="31"/>
    </row>
    <row r="34" spans="1:14" x14ac:dyDescent="0.35">
      <c r="A34" s="9">
        <v>3</v>
      </c>
      <c r="B34" s="10" t="s">
        <v>48</v>
      </c>
      <c r="C34" s="11"/>
      <c r="D34" s="11"/>
      <c r="E34" s="70">
        <v>10</v>
      </c>
      <c r="F34" s="68">
        <f>F33*0.1</f>
        <v>41.473652435856565</v>
      </c>
      <c r="G34" s="44"/>
      <c r="H34" s="68">
        <f t="shared" ref="H34:I34" si="16">H33*0.1</f>
        <v>44.791544630725099</v>
      </c>
      <c r="I34" s="68">
        <f t="shared" si="16"/>
        <v>48.374868201183105</v>
      </c>
      <c r="J34" s="31"/>
    </row>
    <row r="35" spans="1:14" x14ac:dyDescent="0.35">
      <c r="A35" s="9"/>
      <c r="B35" s="49"/>
      <c r="C35" s="11"/>
      <c r="D35" s="11"/>
      <c r="E35" s="11"/>
      <c r="G35" s="11"/>
      <c r="J35" s="31"/>
      <c r="K35" s="32"/>
    </row>
    <row r="36" spans="1:14" x14ac:dyDescent="0.35">
      <c r="A36" s="9"/>
      <c r="B36" s="49"/>
      <c r="C36" s="11"/>
      <c r="D36" s="11"/>
      <c r="E36" s="11"/>
      <c r="F36" s="55"/>
      <c r="G36" s="56"/>
      <c r="H36" s="55"/>
      <c r="I36" s="55"/>
      <c r="J36" s="11"/>
      <c r="L36" s="29"/>
    </row>
    <row r="37" spans="1:14" x14ac:dyDescent="0.35">
      <c r="A37" s="9">
        <v>5</v>
      </c>
      <c r="B37" s="57" t="s">
        <v>78</v>
      </c>
      <c r="C37" s="25"/>
      <c r="D37" s="25"/>
      <c r="E37" s="58"/>
      <c r="F37" s="75">
        <f>F33+F34</f>
        <v>456.21017679442218</v>
      </c>
      <c r="G37" s="60" t="s">
        <v>79</v>
      </c>
      <c r="H37" s="75">
        <f t="shared" ref="H37:I37" si="17">H33+H34</f>
        <v>492.706990937976</v>
      </c>
      <c r="I37" s="75">
        <f t="shared" si="17"/>
        <v>532.12355021301414</v>
      </c>
      <c r="J37" s="11"/>
      <c r="L37" s="29"/>
    </row>
    <row r="38" spans="1:14" x14ac:dyDescent="0.35">
      <c r="A38" s="42"/>
      <c r="B38" s="42"/>
      <c r="C38" s="42"/>
      <c r="D38" s="42"/>
      <c r="E38" s="42"/>
      <c r="F38" s="42"/>
      <c r="G38" s="42"/>
      <c r="H38" s="42"/>
      <c r="I38" s="42"/>
      <c r="J38" s="11"/>
      <c r="L38" s="29"/>
    </row>
    <row r="39" spans="1:14" x14ac:dyDescent="0.35">
      <c r="A39" s="9">
        <v>6</v>
      </c>
      <c r="B39" s="57" t="s">
        <v>80</v>
      </c>
      <c r="C39" s="61"/>
      <c r="D39" s="61"/>
      <c r="E39" s="61"/>
      <c r="F39" s="59">
        <f>F37*1.15</f>
        <v>524.64170331358548</v>
      </c>
      <c r="G39" s="62" t="s">
        <v>81</v>
      </c>
      <c r="H39" s="59">
        <f t="shared" ref="H39:I39" si="18">H37*1.15</f>
        <v>566.61303957867233</v>
      </c>
      <c r="I39" s="59">
        <f t="shared" si="18"/>
        <v>611.94208274496623</v>
      </c>
      <c r="J39" s="11"/>
      <c r="L39" s="29"/>
    </row>
    <row r="40" spans="1:14" x14ac:dyDescent="0.35">
      <c r="A40" s="9"/>
      <c r="B40" s="49"/>
      <c r="C40" s="11"/>
      <c r="D40" s="11"/>
      <c r="E40" s="11"/>
      <c r="F40" s="11"/>
      <c r="H40" s="11"/>
      <c r="I40" s="55"/>
      <c r="J40" s="11"/>
      <c r="L40" s="29"/>
    </row>
    <row r="41" spans="1:14" x14ac:dyDescent="0.35">
      <c r="E41" s="65"/>
      <c r="K41" s="32"/>
      <c r="L41" s="49"/>
      <c r="M41" s="63"/>
      <c r="N41" s="64"/>
    </row>
    <row r="42" spans="1:14" x14ac:dyDescent="0.35">
      <c r="K42" s="32"/>
      <c r="L42" s="49"/>
      <c r="M42" s="63"/>
      <c r="N42" s="64"/>
    </row>
    <row r="43" spans="1:14" x14ac:dyDescent="0.35">
      <c r="K43" s="32"/>
      <c r="L43" s="49"/>
      <c r="M43" s="63"/>
      <c r="N43" s="64"/>
    </row>
    <row r="44" spans="1:14" x14ac:dyDescent="0.35">
      <c r="K44" s="10"/>
      <c r="L44" s="29"/>
      <c r="M44" s="63"/>
      <c r="N44" s="64"/>
    </row>
    <row r="45" spans="1:14" x14ac:dyDescent="0.35">
      <c r="K45" s="241"/>
      <c r="L45" s="241"/>
      <c r="M45" s="66"/>
      <c r="N45" s="67"/>
    </row>
    <row r="47" spans="1:14" x14ac:dyDescent="0.35">
      <c r="M47" s="68"/>
    </row>
  </sheetData>
  <mergeCells count="3">
    <mergeCell ref="K45:L45"/>
    <mergeCell ref="G14:G19"/>
    <mergeCell ref="E24:I24"/>
  </mergeCells>
  <pageMargins left="0.7" right="0.7" top="0.75" bottom="0.75" header="0.3" footer="0.3"/>
  <pageSetup paperSize="9" scale="7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Rates</vt:lpstr>
      <vt:lpstr>Qoutation</vt:lpstr>
      <vt:lpstr>Contract Value</vt:lpstr>
      <vt:lpstr>Sheet1</vt:lpstr>
      <vt:lpstr>'Contract Value'!Print_Area</vt:lpstr>
      <vt:lpstr>Qoutation!Print_Area</vt:lpstr>
      <vt:lpstr>Rates!Print_Area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Hongwane</dc:creator>
  <cp:lastModifiedBy>Phillip Hongwane</cp:lastModifiedBy>
  <cp:lastPrinted>2024-11-04T14:13:20Z</cp:lastPrinted>
  <dcterms:created xsi:type="dcterms:W3CDTF">2021-03-29T12:18:28Z</dcterms:created>
  <dcterms:modified xsi:type="dcterms:W3CDTF">2025-11-24T09:05:36Z</dcterms:modified>
</cp:coreProperties>
</file>