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tsatsak\Documents\MATLA POWER STATION\2026\CONTRACTS\MAUEL SPARES\"/>
    </mc:Choice>
  </mc:AlternateContent>
  <xr:revisionPtr revIDLastSave="0" documentId="8_{48E6CDD4-8A78-46CE-B540-D9AB4AC5D391}" xr6:coauthVersionLast="47" xr6:coauthVersionMax="47" xr10:uidLastSave="{00000000-0000-0000-0000-000000000000}"/>
  <bookViews>
    <workbookView xWindow="28680" yWindow="-120" windowWidth="29040" windowHeight="1572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<sst xmlns="http://schemas.openxmlformats.org/spreadsheetml/2006/main" count="1913" uniqueCount="472">
  <si>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</si>
  <si>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TYPES OF CATEGORY</t>
  </si>
  <si>
    <t>Scoring criteria</t>
  </si>
  <si>
    <t>n/a</t>
  </si>
  <si>
    <t xml:space="preserve">Type 1 in the block to select the applicable  type of Category </t>
  </si>
  <si>
    <t>(Select only one box or you will see "Error" in colum B)</t>
  </si>
  <si>
    <t>Section A</t>
  </si>
  <si>
    <t>Section B</t>
  </si>
  <si>
    <t>Section C</t>
  </si>
  <si>
    <t>Section D</t>
  </si>
  <si>
    <t>Section E</t>
  </si>
  <si>
    <t>Option 1</t>
  </si>
  <si>
    <t>Option 2</t>
  </si>
  <si>
    <t>A.1</t>
  </si>
  <si>
    <t>A.2</t>
  </si>
  <si>
    <t>A3</t>
  </si>
  <si>
    <t>A4</t>
  </si>
  <si>
    <t>A.3</t>
  </si>
  <si>
    <t>A.4</t>
  </si>
  <si>
    <t>A.5</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</si>
  <si>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</si>
  <si>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</si>
  <si>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</si>
  <si>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</si>
  <si>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</si>
  <si>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</si>
  <si>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</si>
  <si>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</si>
  <si>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</si>
  <si>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</si>
  <si>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</si>
  <si>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</si>
  <si>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</si>
  <si>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</si>
  <si>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</si>
  <si>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</si>
  <si>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</si>
  <si>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</si>
  <si>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</si>
  <si>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</si>
  <si>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</si>
  <si>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</si>
  <si>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</si>
  <si>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</si>
  <si>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</si>
  <si>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</si>
  <si>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</si>
  <si>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</si>
  <si>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</si>
  <si>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</si>
  <si>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</si>
  <si>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</si>
  <si>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</si>
  <si>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</si>
  <si>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</si>
  <si>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</si>
  <si>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</si>
  <si>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</si>
  <si>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</si>
  <si>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</si>
  <si>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</si>
  <si>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</si>
  <si>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</si>
  <si>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</si>
  <si>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</si>
  <si>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</si>
  <si>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E.9</t>
  </si>
  <si>
    <t>E.10</t>
  </si>
  <si>
    <t>Category 1</t>
  </si>
  <si>
    <t>Form A,  ISO certificate, Internal and External management system audit report (with Nonconformity, Correction and/ or Corrective Action Reports), Draft CQP and IPT as per Scope of Works (Ref ISO 10005),   information for defined roles, responsibilities and authorities.</t>
  </si>
  <si>
    <t>Category 2</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</si>
  <si>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</si>
  <si>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Category 3</t>
  </si>
  <si>
    <t>Category 4</t>
  </si>
  <si>
    <t>Form A,  Method Statement based on Scope of Work, information for defined roles, responsibilities and authorities, Quality Objectives and Quality Policy</t>
  </si>
  <si>
    <t>Do you need to change the weights of any of the sections</t>
  </si>
  <si>
    <t>SECTIONS</t>
  </si>
  <si>
    <t>A</t>
  </si>
  <si>
    <t>B</t>
  </si>
  <si>
    <t>C</t>
  </si>
  <si>
    <t>D</t>
  </si>
  <si>
    <t>E</t>
  </si>
  <si>
    <t>Standard weights</t>
  </si>
  <si>
    <t>The following are the standard weightings per Section that would apply unless  altered ==&gt;</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</si>
  <si>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</si>
  <si>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New weights</t>
  </si>
  <si>
    <t>Revised weights</t>
  </si>
  <si>
    <t>Do you need to change any scoring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</si>
  <si>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</si>
  <si>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 xml:space="preserve">Important </t>
  </si>
  <si>
    <t>QUALITY REQUIREMENTS</t>
  </si>
  <si>
    <t>Deliverables to be submitted = 1</t>
  </si>
  <si>
    <t>If you have selected 1 to change scoring indicators,</t>
  </si>
  <si>
    <t>SECTION A
Quality Management System Requirements ISO 9001:2015 (Ref 240-105658000 or 240-51544462)</t>
  </si>
  <si>
    <t>then you need to select 0 to the relevant boxes below that is not relevant</t>
  </si>
  <si>
    <t>Apply (Yes=1)</t>
  </si>
  <si>
    <t>Please ensure that you can explain to auditors why you excluded any of the indicators</t>
  </si>
  <si>
    <t xml:space="preserve">A.1 Product / Service Scoping on ISO certificate is defined and relevant </t>
  </si>
  <si>
    <t>A.2 Certificate by Approved and Authorized certification authority</t>
  </si>
  <si>
    <t xml:space="preserve">A.3 Certification  Authority is has Recognized International Accreditation </t>
  </si>
  <si>
    <t>A.4 Validity (expiry date) of certificate</t>
  </si>
  <si>
    <t>Sub-Section A Score Option 1</t>
  </si>
  <si>
    <t>SECTION A
Quality Management System Requirements ISO 9001 2015 (Ref 240-105658000 or 240-51544462)</t>
  </si>
  <si>
    <t>OR</t>
  </si>
  <si>
    <t>A.1 QMS Manual or a document that defines and describes the QMS and its scope or Quality Method statement.</t>
  </si>
  <si>
    <t>A.2 Quality Policy Approved by top management.</t>
  </si>
  <si>
    <t>A.3 Quality Objectives Approved by top management.</t>
  </si>
  <si>
    <t>A.4 Records required by ISO 9001 standard (List of Records)</t>
  </si>
  <si>
    <t>A.4 Control of documented information (i.e. document and record control) 
Clause 7.5 of ISO 9001:2015</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</si>
  <si>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</si>
  <si>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</si>
  <si>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</si>
  <si>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Sub-Section A Score Option 2</t>
  </si>
  <si>
    <t>SECTION B
Evidence of QMS in operation (Tender Quality Requirements -Ref 240-105658000 or 240-51544462)</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</si>
  <si>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</si>
  <si>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</si>
  <si>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</si>
  <si>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</si>
  <si>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 xml:space="preserve"> </t>
  </si>
  <si>
    <t>B.5 Records of Management Review meetings (minutes, attendance registers etc)</t>
  </si>
  <si>
    <t>Section B Score</t>
  </si>
  <si>
    <t xml:space="preserve">SECTION C
Contract Quality Plan Requirements (Ref 240-105658000 and 240-109253698). </t>
  </si>
  <si>
    <t>Draft Contract Quality Plan specific to the scope of work as described in the tender documents (Ref ISO 10005)</t>
  </si>
  <si>
    <t>NB!   Draft Contract/Project Quality Plan has important QA deliverables</t>
  </si>
  <si>
    <t>Section C Score</t>
  </si>
  <si>
    <t>SECTION D
Quality Control Plan Requirements (Ref 240-105658000 Annexure I or 240-51544462)</t>
  </si>
  <si>
    <t>QCP /Checklist/ ITP (Quality Control Plans) as per Scope of Works (Ref ISO 10005 &amp; 240-105658000)</t>
  </si>
  <si>
    <t>NB! Example of an Inspection and Test Plan (ITP) or Quality Control Plan (QCP) on similar and/ or previous work done</t>
  </si>
  <si>
    <t>Section D Score</t>
  </si>
  <si>
    <t>SECTION E
User defined additional Requirements &amp; miscellaneous (Ref 240-105658000)
Customer specific requirements &amp; other standards and required can be listed and evaluated here</t>
  </si>
  <si>
    <t>E.1 Form A is completed and signed.</t>
  </si>
  <si>
    <t>E.2 Add other requirements (if applicable) as per the scope of work and/ or specification</t>
  </si>
  <si>
    <t>Section E Score</t>
  </si>
  <si>
    <t>Quality Management</t>
  </si>
  <si>
    <t>Unique ID</t>
  </si>
  <si>
    <t>240-12248652</t>
  </si>
  <si>
    <t>Select 0 if N/A</t>
  </si>
  <si>
    <t>Score</t>
  </si>
  <si>
    <t>Rev 1 for 1st Desktop Evaluation</t>
  </si>
  <si>
    <t>Additional Specification</t>
  </si>
  <si>
    <t>240-105658000</t>
  </si>
  <si>
    <t>Rev 2 for 2nd Desktop Evaluation (Clarifications)</t>
  </si>
  <si>
    <t>Supplier Quality Management</t>
  </si>
  <si>
    <t>Quality Scorecard
Rev 7</t>
  </si>
  <si>
    <t>Effective Date 21/01/2022</t>
  </si>
  <si>
    <t>Access only to                                      
UNPROTECTED INPUT FIELDS</t>
  </si>
  <si>
    <t xml:space="preserve">Tender Evaluation Scorecard </t>
  </si>
  <si>
    <t>Evaluation done on…</t>
  </si>
  <si>
    <t>Tender No</t>
  </si>
  <si>
    <t>*</t>
  </si>
  <si>
    <t>PQA Representative(s):</t>
  </si>
  <si>
    <t>Eskom Buyer</t>
  </si>
  <si>
    <t>eg: Senior Advisor: Supplier Quality Management</t>
  </si>
  <si>
    <t>Important Notice</t>
  </si>
  <si>
    <t>Eskom Project Manager</t>
  </si>
  <si>
    <t>Report Revision</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</si>
  <si>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</si>
  <si>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</si>
  <si>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</si>
  <si>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</si>
  <si>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</si>
  <si>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</si>
  <si>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</si>
  <si>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</si>
  <si>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</si>
  <si>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</si>
  <si>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</si>
  <si>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</si>
  <si>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</si>
  <si>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</si>
  <si>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</si>
  <si>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</si>
  <si>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</si>
  <si>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</si>
  <si>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</si>
  <si>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Supplier Quality Management, Tender Evaluation, Section A</t>
  </si>
  <si>
    <t>The tender evaluation weighted scores below indicate the criteria to be used for the evaluation of quality documentation to be submitted with tender</t>
  </si>
  <si>
    <t>DOCUMENT REQUIREMENTS</t>
  </si>
  <si>
    <t>WEIGHT AND SCORE % RESULTS</t>
  </si>
  <si>
    <t xml:space="preserve">SECTION A : Quality Management System Requirements ISO 9001 </t>
  </si>
  <si>
    <t>Please list your observations during evaluation of the tender deliverables</t>
  </si>
  <si>
    <t>Please list your Summary of Evaluation Results</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</si>
  <si>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</si>
  <si>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</si>
  <si>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</si>
  <si>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</si>
  <si>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</si>
  <si>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Summary of Evaluation Results</t>
  </si>
  <si>
    <t>A.3 Certification  Authority is has Recognized International Accreditation.</t>
  </si>
  <si>
    <t>Sub-Section A Score</t>
  </si>
  <si>
    <t>Sub-Section A (Option 1) Result as Percentage = Score Obtained over Maximum Score Allocated x 100 % X Weight</t>
  </si>
  <si>
    <t>SECTION A : Quality Management System Requirements ISO 9001</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</si>
  <si>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</si>
  <si>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</si>
  <si>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</si>
  <si>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</si>
  <si>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</si>
  <si>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</si>
  <si>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Sub-Section A (Option 2) Result as Percentage = Score Obtained over Maximum Score Allocated x 100 % X Weight</t>
  </si>
  <si>
    <r>
      <rPr>
        <b/>
        <sz val="16"/>
        <color rgb="FF0000FF"/>
        <rFont val="Calibri"/>
        <family val="2"/>
        <scheme val="minor"/>
      </rPr>
      <t xml:space="preserve">Supplier Quality Management, Tender Evaluation, </t>
    </r>
    <r>
      <rPr>
        <b/>
        <sz val="16"/>
        <color theme="1"/>
        <rFont val="Calibri"/>
        <family val="2"/>
        <scheme val="minor"/>
      </rPr>
      <t>Section B</t>
    </r>
  </si>
  <si>
    <t>SECTION B: Evidence of QMS in operation (Tender Quality Requirements: Ref 240-105658000)</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</si>
  <si>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</si>
  <si>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</si>
  <si>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</si>
  <si>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</si>
  <si>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</si>
  <si>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t>Supplier Quality Management, Tender Evaluation, Section C</t>
  </si>
  <si>
    <t xml:space="preserve">SECTION C: Contract Quality Plan Requirements (Ref 240-109253698 CQP). </t>
  </si>
  <si>
    <t>Section C: Result Percentage = Score obtained over Maximum Score allocated X 100 % X Weight</t>
  </si>
  <si>
    <t>Supplier Quality Management, Tender Evaluation, Section D</t>
  </si>
  <si>
    <t>SECTION D : Quality Control Plan Requirements (Ref 240-105658000 or 240-109253302 ITP)</t>
  </si>
  <si>
    <t>QCP/ITP (jobcards)  haves important QC deliverables</t>
  </si>
  <si>
    <t>Section D:    Result Percentage = Score obtained over Maximum Score allocated X 100 % X Weight</t>
  </si>
  <si>
    <t>Supplier Quality Management, Tender Evaluation, Section E</t>
  </si>
  <si>
    <t>SECTION E: User defined additional Requirements &amp; miscellaneous (Ref 240-105658000 )</t>
  </si>
  <si>
    <t>Customer specific requirements &amp; other standards and required can be listed and evaluated in this section</t>
  </si>
  <si>
    <t>Section E: Result Percentage = Score obtained over Maximum Score allocated X 100 % X Weight</t>
  </si>
  <si>
    <t>Clarification Items list  (List  clarifications requested and response of suppliers)</t>
  </si>
  <si>
    <t>Contractor  Supplier Details</t>
  </si>
  <si>
    <t>Project manager</t>
  </si>
  <si>
    <t>QM28 request Y/N</t>
  </si>
  <si>
    <t>N</t>
  </si>
  <si>
    <t>Valuation report Y/N</t>
  </si>
  <si>
    <t>Y</t>
  </si>
  <si>
    <t>(Option 1)      Valid certification of Quality Management System by an ISO accredited body as per the scope of works</t>
  </si>
  <si>
    <t>Apply Y/N</t>
  </si>
  <si>
    <t>(Option 2)    Evidence of QMS in operation (Tender Quality Requirements -Ref 240-105658000 or 240-51544462)</t>
  </si>
  <si>
    <t>A.4Control of documented information</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</si>
  <si>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</si>
  <si>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Supplier Quality Management, Tender Evaluation, Section B</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</si>
  <si>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</si>
  <si>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NB!!!!    draft Contract/Project Quality Plan has important QA deliverables</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</si>
  <si>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</si>
  <si>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NB!!!!    draft QCP/ITP (jobcards)  haves important QC deliverables</t>
  </si>
  <si>
    <t>A.5  Quality Policy signed by top management.</t>
  </si>
  <si>
    <t>SECTION B :           Evidence of QMS in operation (Tender Quality Requirements -Ref 240-105658000 or 240-51544462)</t>
  </si>
  <si>
    <t xml:space="preserve">SECTION C: Contract Quality Plan Requirements (Ref 240-105658000 and 240-109253698 CQP). </t>
  </si>
  <si>
    <t>Extensive list of similar projects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</si>
  <si>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</si>
  <si>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QM 58   Scorecard</t>
  </si>
  <si>
    <t>(NO Access  All fields are protected fields)</t>
  </si>
  <si>
    <t>Tender Nr:</t>
  </si>
  <si>
    <t>Supplier Info</t>
  </si>
  <si>
    <t xml:space="preserve">SECTION A                                                                                                                                                              ISO 9001 : 2015 or documented QMS that is ISO 9001 compliant                                                                                                                               You can only score one of the options, others must be zero </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</si>
  <si>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</si>
  <si>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</si>
  <si>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</si>
  <si>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</si>
  <si>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</si>
  <si>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</si>
  <si>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</si>
  <si>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</si>
  <si>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</si>
  <si>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</si>
  <si>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</si>
  <si>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</si>
  <si>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</si>
  <si>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</si>
  <si>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</si>
  <si>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</si>
  <si>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</si>
  <si>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</si>
  <si>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</si>
  <si>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</si>
  <si>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</si>
  <si>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</si>
  <si>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</si>
  <si>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</si>
  <si>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</si>
  <si>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Supplier has a valid ISO 9001 certificate by an accredited body.</t>
  </si>
  <si>
    <t xml:space="preserve">         </t>
  </si>
  <si>
    <t>(QCP/ITP)</t>
  </si>
  <si>
    <t xml:space="preserve">Section E:   Miscellaneous Quality </t>
  </si>
  <si>
    <t>Supplier doesn't have ISO 9001 certificate but documented QMS compliant with ISO 9001.</t>
  </si>
  <si>
    <t>Requirements, (NDE, AIA etc)</t>
  </si>
  <si>
    <t>Supplier Quality Management:         
Tender Evaluation Report</t>
  </si>
  <si>
    <t>Unique Identifier</t>
  </si>
  <si>
    <t>To Print the report:</t>
  </si>
  <si>
    <t>Revision</t>
  </si>
  <si>
    <t>8</t>
  </si>
  <si>
    <t>Effective Date</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</si>
  <si>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</si>
  <si>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Document Type:</t>
  </si>
  <si>
    <t>Contractual Requirements Evaluations</t>
  </si>
  <si>
    <t>Tender Nr.</t>
  </si>
  <si>
    <t xml:space="preserve"> Discipline /Area:</t>
  </si>
  <si>
    <t xml:space="preserve">Supplier Quality Assurance </t>
  </si>
  <si>
    <t xml:space="preserve">Date of Evaluation: </t>
  </si>
  <si>
    <t xml:space="preserve">Title: </t>
  </si>
  <si>
    <t>Evaluation Report of Quality deliverables on tender submissions.</t>
  </si>
  <si>
    <t>Number of reports:</t>
  </si>
  <si>
    <t xml:space="preserve"> *eg. 1 of 3</t>
  </si>
  <si>
    <t>EVALUATION REPORT COMPILED BY</t>
  </si>
  <si>
    <t>REVIEWED BY(where applicable)</t>
  </si>
  <si>
    <t>AUTHORIZED BY</t>
  </si>
  <si>
    <t>Signature:</t>
  </si>
  <si>
    <t>Name:</t>
  </si>
  <si>
    <t>Position/ Designation:</t>
  </si>
  <si>
    <t>Date:</t>
  </si>
  <si>
    <t>Procurement Officer:</t>
  </si>
  <si>
    <t xml:space="preserve">Division: </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</si>
  <si>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</si>
  <si>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</si>
  <si>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</si>
  <si>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</si>
  <si>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Supplier 1</t>
  </si>
  <si>
    <t>Supplier 2</t>
  </si>
  <si>
    <t>Supplier 3</t>
  </si>
  <si>
    <t>Supplier 4</t>
  </si>
  <si>
    <t>Supplier 5</t>
  </si>
  <si>
    <t>Supplier 6</t>
  </si>
  <si>
    <t>Supplier 7</t>
  </si>
  <si>
    <t>Supplier 8</t>
  </si>
  <si>
    <t>Supplier 9</t>
  </si>
  <si>
    <t>Supplier 10</t>
  </si>
  <si>
    <t>This report contains the results of these evaluations and is to be submitted to the User/Project Manager as one of the required disciplines for evaluation of OBJECTIVE CRITERIA.</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</si>
  <si>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</si>
  <si>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</si>
  <si>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</si>
  <si>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 xml:space="preserve"> 240-105658000 Quality assessment criteria</t>
  </si>
  <si>
    <t>Description</t>
  </si>
  <si>
    <t>240-105658000 References</t>
  </si>
  <si>
    <t>240-51544462 clauses</t>
  </si>
  <si>
    <t>Section A:</t>
  </si>
  <si>
    <t>Quality Management System. (ISO 9001 or other QMS implimented)</t>
  </si>
  <si>
    <t>3.1, 3.5</t>
  </si>
  <si>
    <t>3.2.1.5</t>
  </si>
  <si>
    <t>7.1.3</t>
  </si>
  <si>
    <t>Section B:</t>
  </si>
  <si>
    <t>Evidence of QMS in operation: defined roles, responsibilities &amp; authorities; Control of Externally Provided Processes, Products and Services;  Audit reports,NCR's, CA and Records of management reviews.</t>
  </si>
  <si>
    <t>3.1,  3.5</t>
  </si>
  <si>
    <t>3.2.1.4/6/7/9/10</t>
  </si>
  <si>
    <t>7.1.5, 7.1.6, 7.1.29, 7.1.30, 7.1.31</t>
  </si>
  <si>
    <t>Section C:</t>
  </si>
  <si>
    <r>
      <t xml:space="preserve">Proposed project/contract quality plan (ISO 10005 guidelines) </t>
    </r>
    <r>
      <rPr>
        <b/>
        <sz val="12"/>
        <color theme="1"/>
        <rFont val="Arial"/>
        <family val="2"/>
      </rPr>
      <t/>
    </r>
  </si>
  <si>
    <t>3.2,  3.3, 3.5</t>
  </si>
  <si>
    <t>3.2.1.8/11/12/14 &amp; 3.2.2</t>
  </si>
  <si>
    <t>7.1.3 c), 7.4.3</t>
  </si>
  <si>
    <t>Section D:</t>
  </si>
  <si>
    <t>Draft Quality Control plan (QCP) as per  and ISO 10005</t>
  </si>
  <si>
    <t>3.2, 3.4, 3.5</t>
  </si>
  <si>
    <t>3.5.1.2</t>
  </si>
  <si>
    <t>7.4.5, 7.5.2</t>
  </si>
  <si>
    <t>Section E:</t>
  </si>
  <si>
    <t>Customized requirements. 240-105658000  Form A, and other requirements as per Scope of work</t>
  </si>
  <si>
    <t>3 and 3.5</t>
  </si>
  <si>
    <t>3.2.1.1 / 2/13</t>
  </si>
  <si>
    <t>7.1, 7.2, 7.3, 7.4, 7.5</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</si>
  <si>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</si>
  <si>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</si>
  <si>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</si>
  <si>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</si>
  <si>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Deliverable doesn't meets Employer's Quality Requirements / No submission.</t>
  </si>
  <si>
    <t>2.2  Evaluation scoring for the selected quality criteria.</t>
  </si>
  <si>
    <t>Rating</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</si>
  <si>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</si>
  <si>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</si>
  <si>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0%&lt;100%</t>
  </si>
  <si>
    <r>
      <rPr>
        <b/>
        <sz val="12"/>
        <color theme="1"/>
        <rFont val="Arial"/>
        <family val="2"/>
      </rPr>
      <t>Non-Compliant</t>
    </r>
    <r>
      <rPr>
        <sz val="12"/>
        <color theme="1"/>
        <rFont val="Arial"/>
        <family val="2"/>
      </rPr>
      <t>/non-responsive</t>
    </r>
  </si>
  <si>
    <t xml:space="preserve">The evaluation of Quality Requirements has NO individual threshold, since it forms part of the Contractual Requirements. The outcomes of this evaluation will not influence the ranking.
</t>
  </si>
  <si>
    <t>3. Summary of Evaluation Results:</t>
  </si>
  <si>
    <t>The following results are not presented in rank order;</t>
  </si>
  <si>
    <t>Name of Tenderer</t>
  </si>
  <si>
    <t>Section  Quality Criteria</t>
  </si>
  <si>
    <t>Total Weighted % Score</t>
  </si>
  <si>
    <t>Outcome</t>
  </si>
  <si>
    <t>Criteria weights</t>
  </si>
  <si>
    <t>Criteria description</t>
  </si>
  <si>
    <t>QMS Requirements</t>
  </si>
  <si>
    <t>QMS Evidence Requirements</t>
  </si>
  <si>
    <t>Contract Quality plan</t>
  </si>
  <si>
    <t>Quality Control plan</t>
  </si>
  <si>
    <t>Customised Requirements</t>
  </si>
  <si>
    <t>Total weight score(%)</t>
  </si>
  <si>
    <r>
      <t>4.</t>
    </r>
    <r>
      <rPr>
        <b/>
        <sz val="7"/>
        <color theme="1"/>
        <rFont val="Times New Roman"/>
        <family val="1"/>
      </rPr>
      <t>  </t>
    </r>
    <r>
      <rPr>
        <b/>
        <sz val="14"/>
        <color theme="1"/>
        <rFont val="Arial"/>
        <family val="2"/>
      </rPr>
      <t>Summary of evaluation findings:</t>
    </r>
  </si>
  <si>
    <t>Section A: Quality Management system</t>
  </si>
  <si>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</si>
  <si>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Section B: Additional Quality requirements (structure, suppliers, audits)</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</si>
  <si>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</si>
  <si>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</si>
  <si>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</si>
  <si>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</si>
  <si>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</si>
  <si>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</si>
  <si>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r>
      <t>5. Clarification Items list  (</t>
    </r>
    <r>
      <rPr>
        <sz val="14"/>
        <color theme="1"/>
        <rFont val="Times New Roman"/>
        <family val="1"/>
      </rPr>
      <t>List  clarifications requested and response of suppliers</t>
    </r>
    <r>
      <rPr>
        <b/>
        <sz val="14"/>
        <color theme="1"/>
        <rFont val="Times New Roman"/>
        <family val="1"/>
      </rPr>
      <t>)</t>
    </r>
  </si>
  <si>
    <t>Clarifications requests are to clarify information not submitted and tenderer (s) should be offered an opportunity to submit deliverables that haven't been submitted. Improper conduct in clarifications may make the tender non-responsive.</t>
  </si>
  <si>
    <t>6.  Conclusion: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</si>
  <si>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</si>
  <si>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____________________________________</t>
  </si>
  <si>
    <t>Position:</t>
  </si>
  <si>
    <t>Procurement Quality Assurance:                 List of tender deliverables</t>
  </si>
  <si>
    <t>Deliverables to be evaluated indicator = 1</t>
  </si>
  <si>
    <t>Weights</t>
  </si>
  <si>
    <t xml:space="preserve">(Option 1)      Valid certification of Quality Management System by an ISO accredited body </t>
  </si>
  <si>
    <t xml:space="preserve">A.3 Certification  Authority has Recognized International Accreditation </t>
  </si>
  <si>
    <t>(Option 2) Objective evidence of documented QMS that is not certified but complies with ISO9001</t>
  </si>
  <si>
    <t xml:space="preserve">A.1 Quality Manual /or Quality Method statement </t>
  </si>
  <si>
    <t>A.2  Copy of Quality Policy signed by top management.</t>
  </si>
  <si>
    <t>A.3 Procedure for Control of Documents</t>
  </si>
  <si>
    <t>A.4 Procedure for Control of Records</t>
  </si>
  <si>
    <t>A.5 Internal Audits Procedure</t>
  </si>
  <si>
    <t>A.6 Procedures for Control of Nonconforming product or services</t>
  </si>
  <si>
    <t xml:space="preserve">A.7 Corrective Action Procedure </t>
  </si>
  <si>
    <t>A.8 Preventive Action Procedure.</t>
  </si>
  <si>
    <t>SECTION B :    Evidence of QMS in operation (Tender Quality Requirements -Ref QM-58 or 240-51544462)</t>
  </si>
  <si>
    <t>B.1 Copy of appointment letter &amp; CV/ resume of a Quality Representative for the project</t>
  </si>
  <si>
    <t>B.2 Signed Organisational structure &amp; Quality dept reporting structure.</t>
  </si>
  <si>
    <t>B.3 Copy of procedure for control of suppliers &amp; subcontractors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</si>
  <si>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</si>
  <si>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</si>
  <si>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B.6 Copy of Customer satisfaction surveys</t>
  </si>
  <si>
    <t>B.7 Copy of a Quality Plan (incl ITP's) on previous project &lt; 2yrs</t>
  </si>
  <si>
    <t>B.8 Historical Information (list) of similar work performed &lt; 2yrs</t>
  </si>
  <si>
    <t xml:space="preserve">SECTION C :               Contract Quality Plan Requirements (Ref QM-58 and 240-109253698 CQP). </t>
  </si>
  <si>
    <t>Contract Quality Plan as per Scope of Works (Ref ISO 10005)</t>
  </si>
  <si>
    <t>SECTION D       : Quality Control Plan Requirements (Ref QM-58 or 240-109253302 ITP)</t>
  </si>
  <si>
    <t>QCP /Checklist/ ITP (Quality Control Plans) as per Scope of Works (Ref ISO 10005 &amp; QM 58)</t>
  </si>
  <si>
    <t>SECTION   E  : User defined additional Requirements &amp; miscellaneous (Ref QM-58)</t>
  </si>
  <si>
    <t>Customer specific requirements &amp; other standards and required can be listed and evaluated here</t>
  </si>
  <si>
    <t>E.2 Preliminary manufacturing/installation schedule includes quality events</t>
  </si>
  <si>
    <t>Tender Quality Requirements -Ref QM-58 or 240-51544462</t>
  </si>
  <si>
    <t>Supplier Quality Management:         
Tender Re-Evaluation Report</t>
  </si>
  <si>
    <t>240-xxxxxxx</t>
  </si>
  <si>
    <t>21/01/2022</t>
  </si>
  <si>
    <t>DOCUMENT TYPE:</t>
  </si>
  <si>
    <t xml:space="preserve">DISCIPLINE/AREA: </t>
  </si>
  <si>
    <t xml:space="preserve">DATE of Evaluation: </t>
  </si>
  <si>
    <t>Evaluation Report of Quality deliverables of tender  submissions for Contractual Requirements.</t>
  </si>
  <si>
    <t>Signature</t>
  </si>
  <si>
    <t>Name</t>
  </si>
  <si>
    <t>Position</t>
  </si>
  <si>
    <t>Date</t>
  </si>
  <si>
    <t>Division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</si>
  <si>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</si>
  <si>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Supplier Name</t>
  </si>
  <si>
    <r>
      <t>Clarification Items list from 1</t>
    </r>
    <r>
      <rPr>
        <vertAlign val="superscript"/>
        <sz val="11"/>
        <color theme="1"/>
        <rFont val="Calibri"/>
        <family val="2"/>
        <scheme val="minor"/>
      </rPr>
      <t>st</t>
    </r>
    <r>
      <rPr>
        <sz val="11"/>
        <color theme="1"/>
        <rFont val="Calibri"/>
        <family val="2"/>
        <scheme val="minor"/>
      </rPr>
      <t xml:space="preserve"> Evaluation</t>
    </r>
  </si>
  <si>
    <t>Clarification Items list from 2nd Evaluation</t>
  </si>
  <si>
    <t>Evaluator's Name</t>
  </si>
  <si>
    <t>Evaluation Date</t>
  </si>
  <si>
    <t>Conclusion: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</si>
  <si>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</si>
  <si>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r>
      <t xml:space="preserve">Supplier Quality Management:                 </t>
    </r>
    <r>
      <rPr>
        <b/>
        <sz val="14"/>
        <rFont val="Arial"/>
        <family val="2"/>
      </rPr>
      <t>List of Tender Returnables Documents</t>
    </r>
  </si>
  <si>
    <t>Specification</t>
  </si>
  <si>
    <t>: Quality Requirements</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</si>
  <si>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</si>
  <si>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</si>
  <si>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</si>
  <si>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</si>
  <si>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</si>
  <si>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</si>
  <si>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t>1 _3</t>
  </si>
  <si>
    <t xml:space="preserve">A.1 QMS Manual or a document that defines and describes the QMS and its scope </t>
  </si>
  <si>
    <t>A.1 Quality Method statement based on scope.(Method Statement Template-Ref  240-126469599)</t>
  </si>
  <si>
    <t>Quality Method statement based on scope.(Method statement Template - Ref 240-126469599)</t>
  </si>
  <si>
    <t>Section A Score Option 2</t>
  </si>
  <si>
    <t>SECTION B :    Evidence of QMS in operation (Tender Quality Requirements -Ref 240-105658000)</t>
  </si>
  <si>
    <t xml:space="preserve">B.1 Documented information for defined roles, responsibilities and authorities - Organization chart and Responsibility matrix (must include but not limited to quality management function/role) 
(Clause 5.3 of ISO 9001:2015) </t>
  </si>
  <si>
    <t>B.4 Latest copy of a certification management system audit report not older  than 12 months (with Nonconformity, Correction and/ or Corrective Action Reports)</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</si>
  <si>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</si>
  <si>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</si>
  <si>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</si>
  <si>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</si>
  <si>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</si>
  <si>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</si>
  <si>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</si>
  <si>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</si>
  <si>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</si>
  <si>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</si>
  <si>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</si>
  <si>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Officer QA</t>
  </si>
  <si>
    <t>18/02/2026</t>
  </si>
  <si>
    <t>Supply and delivery of Mauelli ME 4012 turbine control and protection system spare parts.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</si>
</sst>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1"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101">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9" borderId="22" xfId="0" applyFont="1" applyFill="1" applyBorder="1"/>
    <xf numFmtId="14" fontId="76" fillId="0" borderId="54" xfId="0" applyNumberFormat="1" applyFont="1" applyBorder="1" applyAlignment="1">
      <alignment horizontal="center" vertical="center" wrapText="1"/>
    </xf>
    <xf numFmtId="0" fontId="18" fillId="0" borderId="19" xfId="0" applyFont="1" applyBorder="1" applyAlignment="1">
      <alignment horizontal="right" vertical="center" wrapText="1"/>
    </xf>
    <xf numFmtId="0" fontId="18" fillId="0" borderId="20" xfId="0" applyFont="1" applyBorder="1" applyAlignment="1">
      <alignment horizontal="left" vertical="center" wrapText="1"/>
    </xf>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46"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Alignment="1">
      <alignment horizontal="left" vertical="top"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Alignment="1">
      <alignment horizontal="left"/>
    </xf>
    <xf numFmtId="0" fontId="55" fillId="0" borderId="0" xfId="0" applyFont="1" applyAlignment="1">
      <alignment horizontal="left" vertical="top" wrapText="1"/>
    </xf>
    <xf numFmtId="0" fontId="58" fillId="19" borderId="0" xfId="0" applyFont="1" applyFill="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Alignment="1">
      <alignment horizontal="center" vertical="center" wrapText="1"/>
    </xf>
    <xf numFmtId="0" fontId="55" fillId="0" borderId="0" xfId="0" applyFont="1" applyAlignment="1">
      <alignment horizontal="left" vertical="center" wrapText="1"/>
    </xf>
    <xf numFmtId="0" fontId="55" fillId="0" borderId="19" xfId="0" applyFont="1" applyBorder="1" applyAlignment="1">
      <alignment horizontal="center" wrapText="1"/>
    </xf>
    <xf numFmtId="0" fontId="55"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Border="1" applyAlignment="1">
      <alignment horizontal="center" wrapText="1"/>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6"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9" fillId="0" borderId="24" xfId="0" applyFont="1" applyBorder="1" applyAlignment="1">
      <alignment horizontal="center"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wrapText="1"/>
    </xf>
    <xf numFmtId="0" fontId="0" fillId="0" borderId="1" xfId="0" applyBorder="1" applyAlignment="1">
      <alignment horizontal="center" wrapText="1"/>
    </xf>
    <xf numFmtId="0" fontId="0" fillId="0" borderId="9" xfId="0" applyBorder="1" applyAlignment="1">
      <alignment horizont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zoomScale="98" zoomScaleNormal="100" zoomScaleSheetLayoutView="98" workbookViewId="0">
      <selection activeCell="J24" sqref="J24"/>
    </sheetView>
  </sheetViews>
  <sheetFormatPr defaultRowHeight="14.5" x14ac:dyDescent="0.35"/>
  <sheetData>
    <row r="1" spans="1:8" x14ac:dyDescent="0.35">
      <c r="A1" s="420" t="s">
        <v>0</v>
      </c>
      <c r="B1" s="421"/>
      <c r="C1" s="421"/>
      <c r="D1" s="421"/>
      <c r="E1" s="421"/>
      <c r="F1" s="421"/>
      <c r="G1" s="421"/>
      <c r="H1" s="421"/>
    </row>
    <row r="2" spans="1:8" x14ac:dyDescent="0.35">
      <c r="A2" s="421"/>
      <c r="B2" s="421"/>
      <c r="C2" s="421"/>
      <c r="D2" s="421"/>
      <c r="E2" s="421"/>
      <c r="F2" s="421"/>
      <c r="G2" s="421"/>
      <c r="H2" s="421"/>
    </row>
    <row r="3" spans="1:8" x14ac:dyDescent="0.35">
      <c r="A3" s="421"/>
      <c r="B3" s="421"/>
      <c r="C3" s="421"/>
      <c r="D3" s="421"/>
      <c r="E3" s="421"/>
      <c r="F3" s="421"/>
      <c r="G3" s="421"/>
      <c r="H3" s="421"/>
    </row>
    <row r="4" spans="1:8" x14ac:dyDescent="0.35">
      <c r="A4" s="421"/>
      <c r="B4" s="421"/>
      <c r="C4" s="421"/>
      <c r="D4" s="421"/>
      <c r="E4" s="421"/>
      <c r="F4" s="421"/>
      <c r="G4" s="421"/>
      <c r="H4" s="421"/>
    </row>
    <row r="5" spans="1:8" x14ac:dyDescent="0.35">
      <c r="A5" s="421"/>
      <c r="B5" s="421"/>
      <c r="C5" s="421"/>
      <c r="D5" s="421"/>
      <c r="E5" s="421"/>
      <c r="F5" s="421"/>
      <c r="G5" s="421"/>
      <c r="H5" s="421"/>
    </row>
    <row r="6" spans="1:8" x14ac:dyDescent="0.35">
      <c r="A6" s="421"/>
      <c r="B6" s="421"/>
      <c r="C6" s="421"/>
      <c r="D6" s="421"/>
      <c r="E6" s="421"/>
      <c r="F6" s="421"/>
      <c r="G6" s="421"/>
      <c r="H6" s="421"/>
    </row>
    <row r="7" spans="1:8" x14ac:dyDescent="0.35">
      <c r="A7" s="421"/>
      <c r="B7" s="421"/>
      <c r="C7" s="421"/>
      <c r="D7" s="421"/>
      <c r="E7" s="421"/>
      <c r="F7" s="421"/>
      <c r="G7" s="421"/>
      <c r="H7" s="421"/>
    </row>
    <row r="8" spans="1:8" x14ac:dyDescent="0.35">
      <c r="A8" s="421"/>
      <c r="B8" s="421"/>
      <c r="C8" s="421"/>
      <c r="D8" s="421"/>
      <c r="E8" s="421"/>
      <c r="F8" s="421"/>
      <c r="G8" s="421"/>
      <c r="H8" s="421"/>
    </row>
    <row r="9" spans="1:8" x14ac:dyDescent="0.35">
      <c r="A9" s="421"/>
      <c r="B9" s="421"/>
      <c r="C9" s="421"/>
      <c r="D9" s="421"/>
      <c r="E9" s="421"/>
      <c r="F9" s="421"/>
      <c r="G9" s="421"/>
      <c r="H9" s="421"/>
    </row>
    <row r="10" spans="1:8" ht="64.5" customHeight="1" x14ac:dyDescent="0.35">
      <c r="A10" s="421"/>
      <c r="B10" s="421"/>
      <c r="C10" s="421"/>
      <c r="D10" s="421"/>
      <c r="E10" s="421"/>
      <c r="F10" s="421"/>
      <c r="G10" s="421"/>
      <c r="H10" s="421"/>
    </row>
    <row r="11" spans="1:8" ht="1.5" customHeight="1" x14ac:dyDescent="0.35">
      <c r="A11" s="421"/>
      <c r="B11" s="421"/>
      <c r="C11" s="421"/>
      <c r="D11" s="421"/>
      <c r="E11" s="421"/>
      <c r="F11" s="421"/>
      <c r="G11" s="421"/>
      <c r="H11" s="421"/>
    </row>
    <row r="12" spans="1:8" hidden="1" x14ac:dyDescent="0.35">
      <c r="A12" s="421"/>
      <c r="B12" s="421"/>
      <c r="C12" s="421"/>
      <c r="D12" s="421"/>
      <c r="E12" s="421"/>
      <c r="F12" s="421"/>
      <c r="G12" s="421"/>
      <c r="H12" s="421"/>
    </row>
    <row r="13" spans="1:8" hidden="1" x14ac:dyDescent="0.35">
      <c r="A13" s="421"/>
      <c r="B13" s="421"/>
      <c r="C13" s="421"/>
      <c r="D13" s="421"/>
      <c r="E13" s="421"/>
      <c r="F13" s="421"/>
      <c r="G13" s="421"/>
      <c r="H13" s="421"/>
    </row>
    <row r="14" spans="1:8" hidden="1" x14ac:dyDescent="0.35">
      <c r="A14" s="421"/>
      <c r="B14" s="421"/>
      <c r="C14" s="421"/>
      <c r="D14" s="421"/>
      <c r="E14" s="421"/>
      <c r="F14" s="421"/>
      <c r="G14" s="421"/>
      <c r="H14" s="421"/>
    </row>
    <row r="15" spans="1:8" hidden="1" x14ac:dyDescent="0.3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Supplier7!I2</f>
        <v>240-12248652</v>
      </c>
      <c r="L2" s="27" t="s">
        <v>136</v>
      </c>
      <c r="M2" s="27" t="s">
        <v>137</v>
      </c>
    </row>
    <row r="3" spans="2:13" ht="13.5" customHeight="1" thickBot="1" x14ac:dyDescent="0.4">
      <c r="B3" s="579"/>
      <c r="C3" s="689"/>
      <c r="D3" s="586"/>
      <c r="E3" s="587"/>
      <c r="F3" s="588"/>
      <c r="G3" s="492" t="s">
        <v>139</v>
      </c>
      <c r="H3" s="494"/>
      <c r="I3" s="26" t="str">
        <f>Supplier7!I3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8.649999999999999" customHeight="1" thickBot="1" x14ac:dyDescent="0.5">
      <c r="B7" s="589" t="s">
        <v>151</v>
      </c>
      <c r="C7" s="620"/>
      <c r="D7" s="591" t="str">
        <f>Supplier1!$D$7</f>
        <v>*</v>
      </c>
      <c r="E7" s="592"/>
      <c r="F7" s="593"/>
      <c r="G7" s="621" t="str">
        <f>Supplier7!G7</f>
        <v>eg: Senior Advisor: Supplier Quality Management</v>
      </c>
      <c r="H7" s="622"/>
      <c r="I7" s="623"/>
      <c r="J7" s="28" t="s">
        <v>153</v>
      </c>
      <c r="M7" s="27"/>
    </row>
    <row r="8" spans="2:13" ht="19" thickBot="1" x14ac:dyDescent="0.5">
      <c r="B8" s="589" t="s">
        <v>154</v>
      </c>
      <c r="C8" s="620"/>
      <c r="D8" s="591">
        <f>Supplier1!$D$8</f>
        <v>0</v>
      </c>
      <c r="E8" s="592"/>
      <c r="F8" s="593"/>
      <c r="G8" s="621" t="str">
        <f>Supplier7!G8</f>
        <v>Report Revision</v>
      </c>
      <c r="H8" s="623"/>
      <c r="I8" s="370">
        <f>Supplier7!I8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31.5" customHeight="1" thickBot="1" x14ac:dyDescent="0.5">
      <c r="B17" s="540" t="s">
        <v>171</v>
      </c>
      <c r="C17" s="541"/>
      <c r="D17" s="655" t="s">
        <v>118</v>
      </c>
      <c r="E17" s="543"/>
      <c r="F17" s="544" t="s">
        <v>172</v>
      </c>
      <c r="G17" s="545"/>
      <c r="H17" s="373" t="s">
        <v>118</v>
      </c>
      <c r="I17" s="371" t="s">
        <v>118</v>
      </c>
      <c r="J17" s="29"/>
    </row>
    <row r="18" spans="2:11" ht="29.5" thickBot="1" x14ac:dyDescent="0.4">
      <c r="B18" s="546" t="s">
        <v>173</v>
      </c>
      <c r="C18" s="547"/>
      <c r="D18" s="34" t="s">
        <v>174</v>
      </c>
      <c r="E18" s="35">
        <f>Supplier7!E18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3.7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44" t="s">
        <v>180</v>
      </c>
      <c r="K22" s="474" t="s">
        <v>181</v>
      </c>
    </row>
    <row r="23" spans="2:11" ht="15" thickBot="1" x14ac:dyDescent="0.4">
      <c r="B23" s="433" t="s">
        <v>238</v>
      </c>
      <c r="C23" s="434"/>
      <c r="D23" s="434"/>
      <c r="E23" s="434"/>
      <c r="F23" s="434"/>
      <c r="G23" s="434"/>
      <c r="H23" s="434"/>
      <c r="I23" s="435"/>
      <c r="J23" s="645"/>
      <c r="K23" s="475"/>
    </row>
    <row r="24" spans="2:11" ht="16" thickBot="1" x14ac:dyDescent="0.4">
      <c r="B24" s="651"/>
      <c r="C24" s="652"/>
      <c r="D24" s="652"/>
      <c r="E24" s="652"/>
      <c r="F24" s="652"/>
      <c r="G24" s="62" t="s">
        <v>225</v>
      </c>
      <c r="H24" s="62" t="s">
        <v>184</v>
      </c>
      <c r="I24" s="62" t="s">
        <v>185</v>
      </c>
      <c r="J24" s="277" t="s">
        <v>186</v>
      </c>
      <c r="K24" s="298" t="s">
        <v>187</v>
      </c>
    </row>
    <row r="25" spans="2:11" ht="15" customHeight="1" x14ac:dyDescent="0.35">
      <c r="B25" s="558" t="s">
        <v>97</v>
      </c>
      <c r="C25" s="559"/>
      <c r="D25" s="559"/>
      <c r="E25" s="559"/>
      <c r="F25" s="653"/>
      <c r="G25" s="286">
        <f>Supplier1!G25</f>
        <v>0</v>
      </c>
      <c r="H25" s="345"/>
      <c r="I25" s="345"/>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c r="K27" s="511"/>
    </row>
    <row r="28" spans="2:11" ht="15" customHeight="1" thickBot="1" x14ac:dyDescent="0.4">
      <c r="B28" s="558" t="s">
        <v>100</v>
      </c>
      <c r="C28" s="559"/>
      <c r="D28" s="559"/>
      <c r="E28" s="559"/>
      <c r="F28" s="653"/>
      <c r="G28" s="280">
        <f>Supplier1!G28</f>
        <v>0</v>
      </c>
      <c r="H28" s="349"/>
      <c r="I28" s="349"/>
      <c r="J28" s="350"/>
      <c r="K28" s="511"/>
    </row>
    <row r="29" spans="2:11" ht="15.75" hidden="1" customHeight="1" thickBot="1" x14ac:dyDescent="0.4">
      <c r="B29" s="685" t="s">
        <v>234</v>
      </c>
      <c r="C29" s="686"/>
      <c r="D29" s="686"/>
      <c r="E29" s="686"/>
      <c r="F29" s="687"/>
      <c r="G29" s="283" t="e">
        <f>Supplier1!#REF!</f>
        <v>#REF!</v>
      </c>
      <c r="H29" s="309"/>
      <c r="I29" s="312"/>
      <c r="J29" s="315" t="s">
        <v>118</v>
      </c>
      <c r="K29" s="511"/>
    </row>
    <row r="30" spans="2:11" ht="15" thickBot="1" x14ac:dyDescent="0.4">
      <c r="B30" s="42" t="s">
        <v>189</v>
      </c>
      <c r="C30" s="43"/>
      <c r="D30" s="43"/>
      <c r="E30" s="43"/>
      <c r="F30" s="44"/>
      <c r="G30" s="62">
        <f>SUM(G25:G28)</f>
        <v>0</v>
      </c>
      <c r="H30" s="284">
        <f>($G25*H25)+($G26*H26)+($G27*H27)+($G28*H28)</f>
        <v>0</v>
      </c>
      <c r="I30" s="46">
        <f>($G25*I25)+($G26*I26)+($G27*I27)+($G28*I28)</f>
        <v>0</v>
      </c>
      <c r="K30" s="511"/>
    </row>
    <row r="31" spans="2:11" ht="30.75"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44" t="s">
        <v>180</v>
      </c>
      <c r="K32" s="511"/>
    </row>
    <row r="33" spans="2:11" ht="15.75" customHeight="1" thickBot="1" x14ac:dyDescent="0.4">
      <c r="B33" s="433" t="s">
        <v>226</v>
      </c>
      <c r="C33" s="434"/>
      <c r="D33" s="434"/>
      <c r="E33" s="434"/>
      <c r="F33" s="434"/>
      <c r="G33" s="434"/>
      <c r="H33" s="434"/>
      <c r="I33" s="435"/>
      <c r="J33" s="645"/>
      <c r="K33" s="511"/>
    </row>
    <row r="34" spans="2:11" ht="16" thickBot="1" x14ac:dyDescent="0.4">
      <c r="B34" s="551"/>
      <c r="C34" s="552"/>
      <c r="D34" s="552"/>
      <c r="E34" s="552"/>
      <c r="F34" s="552"/>
      <c r="G34" s="62" t="s">
        <v>225</v>
      </c>
      <c r="H34" s="62" t="s">
        <v>184</v>
      </c>
      <c r="I34" s="62" t="s">
        <v>185</v>
      </c>
      <c r="J34" s="296" t="s">
        <v>186</v>
      </c>
      <c r="K34" s="511"/>
    </row>
    <row r="35" spans="2:11" ht="15.75" customHeight="1" x14ac:dyDescent="0.35">
      <c r="B35" s="514" t="s">
        <v>193</v>
      </c>
      <c r="C35" s="515"/>
      <c r="D35" s="515"/>
      <c r="E35" s="515"/>
      <c r="F35" s="516"/>
      <c r="G35" s="286">
        <f>Supplier1!G34</f>
        <v>1</v>
      </c>
      <c r="H35" s="351"/>
      <c r="I35" s="365"/>
      <c r="J35" s="346"/>
      <c r="K35" s="511"/>
    </row>
    <row r="36" spans="2:11" ht="15.75" customHeight="1" x14ac:dyDescent="0.35">
      <c r="B36" s="514" t="s">
        <v>105</v>
      </c>
      <c r="C36" s="515"/>
      <c r="D36" s="515"/>
      <c r="E36" s="515"/>
      <c r="F36" s="516"/>
      <c r="G36" s="280">
        <f>Supplier1!G35</f>
        <v>1</v>
      </c>
      <c r="H36" s="347"/>
      <c r="I36" s="366"/>
      <c r="J36" s="348"/>
      <c r="K36" s="511"/>
    </row>
    <row r="37" spans="2:11" ht="15.75" customHeight="1" x14ac:dyDescent="0.35">
      <c r="B37" s="514" t="s">
        <v>106</v>
      </c>
      <c r="C37" s="515"/>
      <c r="D37" s="515"/>
      <c r="E37" s="515"/>
      <c r="F37" s="516"/>
      <c r="G37" s="280">
        <f>Supplier1!G36</f>
        <v>1</v>
      </c>
      <c r="H37" s="347"/>
      <c r="I37" s="366"/>
      <c r="J37" s="348"/>
      <c r="K37" s="511"/>
    </row>
    <row r="38" spans="2:11" ht="15.75" hidden="1" customHeight="1" x14ac:dyDescent="0.35">
      <c r="B38" s="514" t="s">
        <v>107</v>
      </c>
      <c r="C38" s="515"/>
      <c r="D38" s="515"/>
      <c r="E38" s="515"/>
      <c r="F38" s="516"/>
      <c r="G38" s="280">
        <f>Supplier1!G37</f>
        <v>0</v>
      </c>
      <c r="H38" s="347"/>
      <c r="I38" s="366"/>
      <c r="J38" s="348"/>
      <c r="K38" s="511"/>
    </row>
    <row r="39" spans="2:11" ht="15.75" customHeight="1" x14ac:dyDescent="0.35">
      <c r="B39" s="514" t="s">
        <v>194</v>
      </c>
      <c r="C39" s="515"/>
      <c r="D39" s="515"/>
      <c r="E39" s="515"/>
      <c r="F39" s="516"/>
      <c r="G39" s="280">
        <f>Supplier1!G38</f>
        <v>1</v>
      </c>
      <c r="H39" s="347"/>
      <c r="I39" s="366"/>
      <c r="J39" s="348"/>
      <c r="K39" s="511"/>
    </row>
    <row r="40" spans="2:11" ht="15.75" customHeight="1" x14ac:dyDescent="0.35">
      <c r="B40" s="514" t="s">
        <v>195</v>
      </c>
      <c r="C40" s="515"/>
      <c r="D40" s="515"/>
      <c r="E40" s="515"/>
      <c r="F40" s="516"/>
      <c r="G40" s="280">
        <f>Supplier1!G39</f>
        <v>1</v>
      </c>
      <c r="H40" s="347"/>
      <c r="I40" s="366"/>
      <c r="J40" s="348"/>
      <c r="K40" s="511"/>
    </row>
    <row r="41" spans="2:11" ht="15.75" customHeight="1" x14ac:dyDescent="0.35">
      <c r="B41" s="514" t="s">
        <v>196</v>
      </c>
      <c r="C41" s="515"/>
      <c r="D41" s="515"/>
      <c r="E41" s="515"/>
      <c r="F41" s="516"/>
      <c r="G41" s="280">
        <f>Supplier1!G40</f>
        <v>1</v>
      </c>
      <c r="H41" s="347"/>
      <c r="I41" s="366"/>
      <c r="J41" s="348"/>
      <c r="K41" s="511"/>
    </row>
    <row r="42" spans="2:11" ht="15.75" customHeight="1" thickBot="1" x14ac:dyDescent="0.4">
      <c r="B42" s="517" t="s">
        <v>197</v>
      </c>
      <c r="C42" s="518"/>
      <c r="D42" s="518"/>
      <c r="E42" s="518"/>
      <c r="F42" s="519"/>
      <c r="G42" s="283">
        <f>Supplier1!G41</f>
        <v>1</v>
      </c>
      <c r="H42" s="349"/>
      <c r="I42" s="366"/>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0.75"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44" t="s">
        <v>180</v>
      </c>
      <c r="K46" s="474" t="s">
        <v>181</v>
      </c>
    </row>
    <row r="47" spans="2:11" ht="19" thickBot="1" x14ac:dyDescent="0.4">
      <c r="B47" s="131" t="s">
        <v>235</v>
      </c>
      <c r="C47" s="132"/>
      <c r="D47" s="132"/>
      <c r="E47" s="132"/>
      <c r="F47" s="132"/>
      <c r="G47" s="132"/>
      <c r="H47" s="132"/>
      <c r="I47" s="159">
        <f>Supplier1!$I$46</f>
        <v>0.25</v>
      </c>
      <c r="J47" s="645"/>
      <c r="K47" s="475"/>
    </row>
    <row r="48" spans="2:11" ht="16" thickBot="1" x14ac:dyDescent="0.4">
      <c r="B48" s="526"/>
      <c r="C48" s="527"/>
      <c r="D48" s="527"/>
      <c r="E48" s="527"/>
      <c r="F48" s="527"/>
      <c r="G48" s="62" t="s">
        <v>225</v>
      </c>
      <c r="H48" s="62" t="s">
        <v>184</v>
      </c>
      <c r="I48" s="62" t="s">
        <v>185</v>
      </c>
      <c r="J48" s="277" t="s">
        <v>186</v>
      </c>
      <c r="K48" s="298" t="s">
        <v>187</v>
      </c>
    </row>
    <row r="49" spans="2:11" ht="15.75" customHeight="1" x14ac:dyDescent="0.35">
      <c r="B49" s="529" t="s">
        <v>201</v>
      </c>
      <c r="C49" s="530"/>
      <c r="D49" s="530"/>
      <c r="E49" s="530"/>
      <c r="F49" s="531"/>
      <c r="G49" s="286">
        <f>Supplier1!G48</f>
        <v>1</v>
      </c>
      <c r="H49" s="345"/>
      <c r="I49" s="365"/>
      <c r="J49" s="346"/>
      <c r="K49" s="510"/>
    </row>
    <row r="50" spans="2:11" ht="15.75" customHeight="1" x14ac:dyDescent="0.35">
      <c r="B50" s="514" t="s">
        <v>202</v>
      </c>
      <c r="C50" s="515"/>
      <c r="D50" s="515"/>
      <c r="E50" s="515"/>
      <c r="F50" s="516"/>
      <c r="G50" s="280">
        <f>Supplier1!G49</f>
        <v>1</v>
      </c>
      <c r="H50" s="347"/>
      <c r="I50" s="366"/>
      <c r="J50" s="348"/>
      <c r="K50" s="511"/>
    </row>
    <row r="51" spans="2:11" ht="30" customHeight="1" x14ac:dyDescent="0.35">
      <c r="B51" s="514" t="s">
        <v>203</v>
      </c>
      <c r="C51" s="515"/>
      <c r="D51" s="515"/>
      <c r="E51" s="515"/>
      <c r="F51" s="516"/>
      <c r="G51" s="280">
        <f>Supplier1!G50</f>
        <v>0</v>
      </c>
      <c r="H51" s="347"/>
      <c r="I51" s="366"/>
      <c r="J51" s="348"/>
      <c r="K51" s="511"/>
    </row>
    <row r="52" spans="2:11" ht="33" customHeight="1" x14ac:dyDescent="0.35">
      <c r="B52" s="514" t="s">
        <v>204</v>
      </c>
      <c r="C52" s="515"/>
      <c r="D52" s="515"/>
      <c r="E52" s="515"/>
      <c r="F52" s="516"/>
      <c r="G52" s="280">
        <f>Supplier1!G51</f>
        <v>0</v>
      </c>
      <c r="H52" s="347"/>
      <c r="I52" s="366"/>
      <c r="J52" s="348"/>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c r="H57" s="309"/>
      <c r="I57" s="40"/>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c r="K60" s="158"/>
    </row>
    <row r="61" spans="2:11" ht="31.5"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644" t="s">
        <v>180</v>
      </c>
      <c r="K64" s="474" t="s">
        <v>181</v>
      </c>
    </row>
    <row r="65" spans="2:11" ht="15" thickBot="1" x14ac:dyDescent="0.4">
      <c r="B65" s="498" t="s">
        <v>122</v>
      </c>
      <c r="C65" s="499"/>
      <c r="D65" s="499"/>
      <c r="E65" s="499"/>
      <c r="F65" s="499"/>
      <c r="G65" s="499"/>
      <c r="H65" s="499"/>
      <c r="I65" s="647"/>
      <c r="J65" s="645"/>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35">
        <f>Supplier1!G62</f>
        <v>1</v>
      </c>
      <c r="H67" s="352"/>
      <c r="I67" s="365"/>
      <c r="J67" s="353"/>
      <c r="K67" s="510"/>
    </row>
    <row r="68" spans="2:11" ht="15" thickBot="1" x14ac:dyDescent="0.4">
      <c r="B68" s="492" t="s">
        <v>124</v>
      </c>
      <c r="C68" s="493"/>
      <c r="D68" s="493"/>
      <c r="E68" s="493"/>
      <c r="F68" s="494"/>
      <c r="G68" s="62">
        <f>SUM(G67:G67)</f>
        <v>1</v>
      </c>
      <c r="H68" s="46">
        <f>($G67*H67)</f>
        <v>0</v>
      </c>
      <c r="I68" s="46">
        <f>($G67*I67)</f>
        <v>0</v>
      </c>
      <c r="K68" s="511"/>
    </row>
    <row r="69" spans="2:11" ht="30.75"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682" t="s">
        <v>180</v>
      </c>
      <c r="K72" s="474" t="s">
        <v>181</v>
      </c>
    </row>
    <row r="73" spans="2:11" ht="18.75" customHeight="1" x14ac:dyDescent="0.35">
      <c r="B73" s="630" t="s">
        <v>127</v>
      </c>
      <c r="C73" s="631"/>
      <c r="D73" s="631"/>
      <c r="E73" s="631"/>
      <c r="F73" s="631"/>
      <c r="G73" s="631"/>
      <c r="H73" s="643"/>
      <c r="I73" s="636"/>
      <c r="J73" s="684"/>
      <c r="K73" s="476"/>
    </row>
    <row r="74" spans="2:11" ht="19.5" customHeight="1" thickBot="1" x14ac:dyDescent="0.4">
      <c r="B74" s="433" t="s">
        <v>126</v>
      </c>
      <c r="C74" s="434"/>
      <c r="D74" s="434"/>
      <c r="E74" s="434"/>
      <c r="F74" s="434"/>
      <c r="G74" s="434"/>
      <c r="H74" s="435"/>
      <c r="I74" s="637"/>
      <c r="J74" s="683"/>
      <c r="K74" s="475"/>
    </row>
    <row r="75" spans="2:11" ht="16.5" customHeight="1" thickBot="1" x14ac:dyDescent="0.4">
      <c r="B75" s="489"/>
      <c r="C75" s="490"/>
      <c r="D75" s="490"/>
      <c r="E75" s="490"/>
      <c r="F75" s="491"/>
      <c r="G75" s="62" t="s">
        <v>225</v>
      </c>
      <c r="H75" s="62" t="s">
        <v>184</v>
      </c>
      <c r="I75" s="62" t="s">
        <v>185</v>
      </c>
      <c r="J75" s="278" t="s">
        <v>186</v>
      </c>
      <c r="K75" s="298" t="s">
        <v>187</v>
      </c>
    </row>
    <row r="76" spans="2:11" ht="15.75" customHeight="1" thickBot="1" x14ac:dyDescent="0.4">
      <c r="B76" s="503" t="s">
        <v>233</v>
      </c>
      <c r="C76" s="504"/>
      <c r="D76" s="504"/>
      <c r="E76" s="504"/>
      <c r="F76" s="505"/>
      <c r="G76" s="286">
        <f>Supplier1!G71</f>
        <v>1</v>
      </c>
      <c r="H76" s="352"/>
      <c r="I76" s="365"/>
      <c r="J76" s="353"/>
      <c r="K76" s="510"/>
    </row>
    <row r="77" spans="2:11" ht="15" thickBot="1" x14ac:dyDescent="0.4">
      <c r="B77" s="492" t="s">
        <v>128</v>
      </c>
      <c r="C77" s="493"/>
      <c r="D77" s="493"/>
      <c r="E77" s="493"/>
      <c r="F77" s="494"/>
      <c r="G77" s="62">
        <f>SUM(G76:G76)</f>
        <v>1</v>
      </c>
      <c r="H77" s="284">
        <f>($G76*H76)</f>
        <v>0</v>
      </c>
      <c r="I77" s="46">
        <f>($G76*I76)</f>
        <v>0</v>
      </c>
      <c r="K77" s="512"/>
    </row>
    <row r="78" spans="2:11" ht="33"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82" t="s">
        <v>180</v>
      </c>
      <c r="K81" s="474" t="s">
        <v>181</v>
      </c>
    </row>
    <row r="82" spans="2:11" ht="15.75" customHeight="1" thickBot="1" x14ac:dyDescent="0.4">
      <c r="B82" s="433" t="s">
        <v>215</v>
      </c>
      <c r="C82" s="434"/>
      <c r="D82" s="434"/>
      <c r="E82" s="434"/>
      <c r="F82" s="434"/>
      <c r="G82" s="434"/>
      <c r="H82" s="435"/>
      <c r="I82" s="485"/>
      <c r="J82" s="683"/>
      <c r="K82" s="475"/>
    </row>
    <row r="83" spans="2:11" ht="16" thickBot="1" x14ac:dyDescent="0.4">
      <c r="B83" s="632"/>
      <c r="C83" s="633"/>
      <c r="D83" s="633"/>
      <c r="E83" s="633"/>
      <c r="F83" s="634"/>
      <c r="G83" s="62" t="s">
        <v>225</v>
      </c>
      <c r="H83" s="285" t="s">
        <v>184</v>
      </c>
      <c r="I83" s="62" t="s">
        <v>185</v>
      </c>
      <c r="J83" s="278" t="s">
        <v>186</v>
      </c>
      <c r="K83" s="298" t="s">
        <v>187</v>
      </c>
    </row>
    <row r="84" spans="2:11" x14ac:dyDescent="0.35">
      <c r="B84" s="507" t="s">
        <v>130</v>
      </c>
      <c r="C84" s="508"/>
      <c r="D84" s="508"/>
      <c r="E84" s="508"/>
      <c r="F84" s="509"/>
      <c r="G84" s="286">
        <f>Supplier1!G79</f>
        <v>1</v>
      </c>
      <c r="H84" s="345"/>
      <c r="I84" s="365"/>
      <c r="J84" s="346"/>
      <c r="K84" s="510"/>
    </row>
    <row r="85" spans="2:11" ht="15.75" customHeight="1" thickBot="1" x14ac:dyDescent="0.4">
      <c r="B85" s="507" t="s">
        <v>131</v>
      </c>
      <c r="C85" s="508"/>
      <c r="D85" s="508"/>
      <c r="E85" s="508"/>
      <c r="F85" s="509"/>
      <c r="G85" s="280">
        <f>Supplier1!G80</f>
        <v>1</v>
      </c>
      <c r="H85" s="349"/>
      <c r="I85" s="366"/>
      <c r="J85" s="350"/>
      <c r="K85" s="512"/>
    </row>
    <row r="86" spans="2:11" ht="15" thickBot="1" x14ac:dyDescent="0.4">
      <c r="B86" s="492" t="s">
        <v>132</v>
      </c>
      <c r="C86" s="493"/>
      <c r="D86" s="493"/>
      <c r="E86" s="493"/>
      <c r="F86" s="494"/>
      <c r="G86" s="62">
        <f>SUM(G84:G85)</f>
        <v>2</v>
      </c>
      <c r="H86" s="287">
        <f>($G84*H84)+($G85*H85)</f>
        <v>0</v>
      </c>
      <c r="I86" s="46">
        <f>($G84*I84)+($G85*I85)</f>
        <v>0</v>
      </c>
    </row>
    <row r="87" spans="2:11" ht="30.75"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664" t="s">
        <v>217</v>
      </c>
      <c r="C89" s="665"/>
      <c r="D89" s="665"/>
      <c r="E89" s="665"/>
      <c r="F89" s="666"/>
    </row>
    <row r="90" spans="2:11" ht="203.25" customHeight="1" thickBot="1" x14ac:dyDescent="0.4">
      <c r="B90" s="617"/>
      <c r="C90" s="618"/>
      <c r="D90" s="618"/>
      <c r="E90" s="618"/>
      <c r="F90" s="61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Supplier8!I2</f>
        <v>240-12248652</v>
      </c>
      <c r="L2" s="27" t="s">
        <v>136</v>
      </c>
      <c r="M2" s="27" t="s">
        <v>137</v>
      </c>
    </row>
    <row r="3" spans="2:13" ht="13.5" customHeight="1" thickBot="1" x14ac:dyDescent="0.4">
      <c r="B3" s="579"/>
      <c r="C3" s="689"/>
      <c r="D3" s="586"/>
      <c r="E3" s="587"/>
      <c r="F3" s="588"/>
      <c r="G3" s="492" t="s">
        <v>139</v>
      </c>
      <c r="H3" s="494"/>
      <c r="I3" s="26" t="str">
        <f>Supplier8!I3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Supplier8!G7</f>
        <v>eg: Senior Advisor: Supplier Quality Management</v>
      </c>
      <c r="H7" s="622"/>
      <c r="I7" s="623"/>
      <c r="J7" s="28" t="s">
        <v>153</v>
      </c>
      <c r="M7" s="27"/>
    </row>
    <row r="8" spans="2:13" ht="19" thickBot="1" x14ac:dyDescent="0.5">
      <c r="B8" s="589" t="s">
        <v>154</v>
      </c>
      <c r="C8" s="620"/>
      <c r="D8" s="591">
        <f>Supplier1!$D$8</f>
        <v>0</v>
      </c>
      <c r="E8" s="592"/>
      <c r="F8" s="593"/>
      <c r="G8" s="621" t="str">
        <f>Supplier8!G8</f>
        <v>Report Revision</v>
      </c>
      <c r="H8" s="623"/>
      <c r="I8" s="370">
        <f>Supplier8!I8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27.75" customHeight="1" thickBot="1" x14ac:dyDescent="0.5">
      <c r="B17" s="540" t="s">
        <v>171</v>
      </c>
      <c r="C17" s="541"/>
      <c r="D17" s="655" t="s">
        <v>118</v>
      </c>
      <c r="E17" s="543"/>
      <c r="F17" s="544" t="s">
        <v>172</v>
      </c>
      <c r="G17" s="545"/>
      <c r="H17" s="373" t="s">
        <v>118</v>
      </c>
      <c r="I17" s="371" t="s">
        <v>118</v>
      </c>
      <c r="J17" s="29"/>
    </row>
    <row r="18" spans="2:11" ht="29.5" thickBot="1" x14ac:dyDescent="0.4">
      <c r="B18" s="546" t="s">
        <v>173</v>
      </c>
      <c r="C18" s="547"/>
      <c r="D18" s="34" t="s">
        <v>174</v>
      </c>
      <c r="E18" s="35">
        <f>Supplier8!E18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4.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44" t="s">
        <v>180</v>
      </c>
      <c r="K22" s="474" t="s">
        <v>181</v>
      </c>
    </row>
    <row r="23" spans="2:11" ht="15" thickBot="1" x14ac:dyDescent="0.4">
      <c r="B23" s="433" t="s">
        <v>238</v>
      </c>
      <c r="C23" s="434"/>
      <c r="D23" s="434"/>
      <c r="E23" s="434"/>
      <c r="F23" s="434"/>
      <c r="G23" s="434"/>
      <c r="H23" s="434"/>
      <c r="I23" s="435"/>
      <c r="J23" s="645"/>
      <c r="K23" s="475"/>
    </row>
    <row r="24" spans="2:11" ht="16" thickBot="1" x14ac:dyDescent="0.4">
      <c r="B24" s="651"/>
      <c r="C24" s="652"/>
      <c r="D24" s="652"/>
      <c r="E24" s="652"/>
      <c r="F24" s="652"/>
      <c r="G24" s="62" t="s">
        <v>225</v>
      </c>
      <c r="H24" s="62" t="s">
        <v>184</v>
      </c>
      <c r="I24" s="62" t="s">
        <v>185</v>
      </c>
      <c r="J24" s="277" t="s">
        <v>186</v>
      </c>
      <c r="K24" s="298" t="s">
        <v>187</v>
      </c>
    </row>
    <row r="25" spans="2:11" ht="15" customHeight="1" x14ac:dyDescent="0.35">
      <c r="B25" s="558" t="s">
        <v>97</v>
      </c>
      <c r="C25" s="559"/>
      <c r="D25" s="559"/>
      <c r="E25" s="559"/>
      <c r="F25" s="653"/>
      <c r="G25" s="286">
        <f>Supplier1!G25</f>
        <v>0</v>
      </c>
      <c r="H25" s="345"/>
      <c r="I25" s="345"/>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c r="K27" s="511"/>
    </row>
    <row r="28" spans="2:11" ht="15" customHeight="1" thickBot="1" x14ac:dyDescent="0.4">
      <c r="B28" s="558" t="s">
        <v>100</v>
      </c>
      <c r="C28" s="559"/>
      <c r="D28" s="559"/>
      <c r="E28" s="559"/>
      <c r="F28" s="653"/>
      <c r="G28" s="280">
        <f>Supplier1!G28</f>
        <v>0</v>
      </c>
      <c r="H28" s="349"/>
      <c r="I28" s="349"/>
      <c r="J28" s="350"/>
      <c r="K28" s="511"/>
    </row>
    <row r="29" spans="2:11" ht="15.75" hidden="1" customHeight="1" thickBot="1" x14ac:dyDescent="0.4">
      <c r="B29" s="685" t="s">
        <v>234</v>
      </c>
      <c r="C29" s="686"/>
      <c r="D29" s="686"/>
      <c r="E29" s="686"/>
      <c r="F29" s="687"/>
      <c r="G29" s="283" t="e">
        <f>Supplier1!#REF!</f>
        <v>#REF!</v>
      </c>
      <c r="H29" s="309"/>
      <c r="I29" s="312"/>
      <c r="J29" s="315" t="s">
        <v>118</v>
      </c>
      <c r="K29" s="511"/>
    </row>
    <row r="30" spans="2:11" ht="15" thickBot="1" x14ac:dyDescent="0.4">
      <c r="B30" s="42" t="s">
        <v>189</v>
      </c>
      <c r="C30" s="43"/>
      <c r="D30" s="43"/>
      <c r="E30" s="43"/>
      <c r="F30" s="44"/>
      <c r="G30" s="285">
        <f>SUM(G25:G28)</f>
        <v>0</v>
      </c>
      <c r="H30" s="284">
        <f>($G25*H25)+($G26*H26)+($G27*H27)+($G28*H28)</f>
        <v>0</v>
      </c>
      <c r="I30" s="46">
        <f>($G25*I25)+($G26*I26)+($G27*I27)+($G28*I28)</f>
        <v>0</v>
      </c>
      <c r="K30" s="511"/>
    </row>
    <row r="31" spans="2:11" ht="33.75"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44" t="s">
        <v>180</v>
      </c>
      <c r="K32" s="511"/>
    </row>
    <row r="33" spans="2:11" ht="15.75" customHeight="1" thickBot="1" x14ac:dyDescent="0.4">
      <c r="B33" s="433" t="s">
        <v>226</v>
      </c>
      <c r="C33" s="434"/>
      <c r="D33" s="434"/>
      <c r="E33" s="434"/>
      <c r="F33" s="434"/>
      <c r="G33" s="434"/>
      <c r="H33" s="434"/>
      <c r="I33" s="435"/>
      <c r="J33" s="645"/>
      <c r="K33" s="511"/>
    </row>
    <row r="34" spans="2:11" ht="16" thickBot="1" x14ac:dyDescent="0.4">
      <c r="B34" s="551"/>
      <c r="C34" s="552"/>
      <c r="D34" s="552"/>
      <c r="E34" s="552"/>
      <c r="F34" s="552"/>
      <c r="G34" s="62" t="s">
        <v>225</v>
      </c>
      <c r="H34" s="62" t="s">
        <v>184</v>
      </c>
      <c r="I34" s="62" t="s">
        <v>185</v>
      </c>
      <c r="J34" s="296" t="s">
        <v>186</v>
      </c>
      <c r="K34" s="511"/>
    </row>
    <row r="35" spans="2:11" ht="31.5" customHeight="1" x14ac:dyDescent="0.35">
      <c r="B35" s="514" t="s">
        <v>193</v>
      </c>
      <c r="C35" s="515"/>
      <c r="D35" s="515"/>
      <c r="E35" s="515"/>
      <c r="F35" s="516"/>
      <c r="G35" s="286">
        <f>Supplier1!G34</f>
        <v>1</v>
      </c>
      <c r="H35" s="345"/>
      <c r="I35" s="345"/>
      <c r="J35" s="346"/>
      <c r="K35" s="511"/>
    </row>
    <row r="36" spans="2:11" ht="15.75" customHeight="1" x14ac:dyDescent="0.35">
      <c r="B36" s="514" t="s">
        <v>105</v>
      </c>
      <c r="C36" s="515"/>
      <c r="D36" s="515"/>
      <c r="E36" s="515"/>
      <c r="F36" s="516"/>
      <c r="G36" s="280">
        <f>Supplier1!G35</f>
        <v>1</v>
      </c>
      <c r="H36" s="347"/>
      <c r="I36" s="347"/>
      <c r="J36" s="348"/>
      <c r="K36" s="511"/>
    </row>
    <row r="37" spans="2:11" ht="15.75" customHeight="1" x14ac:dyDescent="0.35">
      <c r="B37" s="514" t="s">
        <v>106</v>
      </c>
      <c r="C37" s="515"/>
      <c r="D37" s="515"/>
      <c r="E37" s="515"/>
      <c r="F37" s="516"/>
      <c r="G37" s="280">
        <f>Supplier1!G36</f>
        <v>1</v>
      </c>
      <c r="H37" s="347"/>
      <c r="I37" s="347"/>
      <c r="J37" s="348"/>
      <c r="K37" s="511"/>
    </row>
    <row r="38" spans="2:11" ht="15.75" hidden="1" customHeight="1" x14ac:dyDescent="0.35">
      <c r="B38" s="514" t="s">
        <v>107</v>
      </c>
      <c r="C38" s="515"/>
      <c r="D38" s="515"/>
      <c r="E38" s="515"/>
      <c r="F38" s="516"/>
      <c r="G38" s="280">
        <f>Supplier1!G37</f>
        <v>0</v>
      </c>
      <c r="H38" s="347"/>
      <c r="I38" s="347"/>
      <c r="J38" s="348"/>
      <c r="K38" s="511"/>
    </row>
    <row r="39" spans="2:11" ht="15.75" customHeight="1" x14ac:dyDescent="0.35">
      <c r="B39" s="514" t="s">
        <v>194</v>
      </c>
      <c r="C39" s="515"/>
      <c r="D39" s="515"/>
      <c r="E39" s="515"/>
      <c r="F39" s="516"/>
      <c r="G39" s="280">
        <f>Supplier1!G38</f>
        <v>1</v>
      </c>
      <c r="H39" s="347"/>
      <c r="I39" s="347"/>
      <c r="J39" s="348"/>
      <c r="K39" s="511"/>
    </row>
    <row r="40" spans="2:11" ht="15.75" customHeight="1" x14ac:dyDescent="0.35">
      <c r="B40" s="514" t="s">
        <v>195</v>
      </c>
      <c r="C40" s="515"/>
      <c r="D40" s="515"/>
      <c r="E40" s="515"/>
      <c r="F40" s="516"/>
      <c r="G40" s="280">
        <f>Supplier1!G39</f>
        <v>1</v>
      </c>
      <c r="H40" s="347"/>
      <c r="I40" s="347"/>
      <c r="J40" s="348"/>
      <c r="K40" s="511"/>
    </row>
    <row r="41" spans="2:11" ht="15.75" customHeight="1" x14ac:dyDescent="0.35">
      <c r="B41" s="514" t="s">
        <v>196</v>
      </c>
      <c r="C41" s="515"/>
      <c r="D41" s="515"/>
      <c r="E41" s="515"/>
      <c r="F41" s="516"/>
      <c r="G41" s="280">
        <f>Supplier1!G40</f>
        <v>1</v>
      </c>
      <c r="H41" s="347"/>
      <c r="I41" s="347"/>
      <c r="J41" s="348"/>
      <c r="K41" s="511"/>
    </row>
    <row r="42" spans="2:11" ht="15.75" customHeight="1" thickBot="1" x14ac:dyDescent="0.4">
      <c r="B42" s="517" t="s">
        <v>197</v>
      </c>
      <c r="C42" s="518"/>
      <c r="D42" s="518"/>
      <c r="E42" s="518"/>
      <c r="F42" s="519"/>
      <c r="G42" s="283">
        <f>Supplier1!G41</f>
        <v>1</v>
      </c>
      <c r="H42" s="349"/>
      <c r="I42" s="349"/>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3"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44" t="s">
        <v>180</v>
      </c>
      <c r="K46" s="474" t="s">
        <v>181</v>
      </c>
    </row>
    <row r="47" spans="2:11" ht="19" thickBot="1" x14ac:dyDescent="0.4">
      <c r="B47" s="131" t="s">
        <v>235</v>
      </c>
      <c r="C47" s="132"/>
      <c r="D47" s="132"/>
      <c r="E47" s="132"/>
      <c r="F47" s="132"/>
      <c r="G47" s="132"/>
      <c r="H47" s="132"/>
      <c r="I47" s="159">
        <f>Supplier1!$I$46</f>
        <v>0.25</v>
      </c>
      <c r="J47" s="645"/>
      <c r="K47" s="475"/>
    </row>
    <row r="48" spans="2:11" ht="16" thickBot="1" x14ac:dyDescent="0.4">
      <c r="B48" s="526"/>
      <c r="C48" s="527"/>
      <c r="D48" s="527"/>
      <c r="E48" s="527"/>
      <c r="F48" s="527"/>
      <c r="G48" s="197" t="s">
        <v>225</v>
      </c>
      <c r="H48" s="62" t="s">
        <v>184</v>
      </c>
      <c r="I48" s="313" t="s">
        <v>185</v>
      </c>
      <c r="J48" s="277" t="s">
        <v>186</v>
      </c>
      <c r="K48" s="298" t="s">
        <v>187</v>
      </c>
    </row>
    <row r="49" spans="2:11" ht="15.75" customHeight="1" x14ac:dyDescent="0.35">
      <c r="B49" s="529" t="s">
        <v>201</v>
      </c>
      <c r="C49" s="530"/>
      <c r="D49" s="530"/>
      <c r="E49" s="530"/>
      <c r="F49" s="531"/>
      <c r="G49" s="282">
        <f>Supplier1!G48</f>
        <v>1</v>
      </c>
      <c r="H49" s="345"/>
      <c r="I49" s="345"/>
      <c r="J49" s="346"/>
      <c r="K49" s="510"/>
    </row>
    <row r="50" spans="2:11" ht="15.75" customHeight="1" x14ac:dyDescent="0.35">
      <c r="B50" s="514" t="s">
        <v>202</v>
      </c>
      <c r="C50" s="515"/>
      <c r="D50" s="515"/>
      <c r="E50" s="515"/>
      <c r="F50" s="516"/>
      <c r="G50" s="280">
        <f>Supplier1!G49</f>
        <v>1</v>
      </c>
      <c r="H50" s="347"/>
      <c r="I50" s="347"/>
      <c r="J50" s="348"/>
      <c r="K50" s="511"/>
    </row>
    <row r="51" spans="2:11" ht="29.25" customHeight="1" x14ac:dyDescent="0.35">
      <c r="B51" s="514" t="s">
        <v>203</v>
      </c>
      <c r="C51" s="515"/>
      <c r="D51" s="515"/>
      <c r="E51" s="515"/>
      <c r="F51" s="516"/>
      <c r="G51" s="280">
        <f>Supplier1!G50</f>
        <v>0</v>
      </c>
      <c r="H51" s="347"/>
      <c r="I51" s="347"/>
      <c r="J51" s="348"/>
      <c r="K51" s="511"/>
    </row>
    <row r="52" spans="2:11" ht="30.75" customHeight="1" x14ac:dyDescent="0.35">
      <c r="B52" s="514" t="s">
        <v>204</v>
      </c>
      <c r="C52" s="515"/>
      <c r="D52" s="515"/>
      <c r="E52" s="515"/>
      <c r="F52" s="516"/>
      <c r="G52" s="280">
        <f>Supplier1!G51</f>
        <v>0</v>
      </c>
      <c r="H52" s="347"/>
      <c r="I52" s="347"/>
      <c r="J52" s="348"/>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47"/>
      <c r="J53" s="348"/>
      <c r="K53" s="511"/>
    </row>
    <row r="54" spans="2:11" ht="15.75" hidden="1" customHeight="1" x14ac:dyDescent="0.35">
      <c r="B54" s="506"/>
      <c r="C54" s="504"/>
      <c r="D54" s="504"/>
      <c r="E54" s="504"/>
      <c r="F54" s="504"/>
      <c r="G54" s="280"/>
      <c r="H54" s="347"/>
      <c r="I54" s="347"/>
      <c r="J54" s="348"/>
      <c r="K54" s="511"/>
    </row>
    <row r="55" spans="2:11" ht="15.75" hidden="1" customHeight="1" x14ac:dyDescent="0.35">
      <c r="B55" s="506"/>
      <c r="C55" s="504"/>
      <c r="D55" s="504"/>
      <c r="E55" s="504"/>
      <c r="F55" s="504"/>
      <c r="G55" s="280"/>
      <c r="H55" s="347"/>
      <c r="I55" s="347"/>
      <c r="J55" s="348"/>
      <c r="K55" s="511"/>
    </row>
    <row r="56" spans="2:11" ht="15.75" hidden="1" customHeight="1" thickBot="1" x14ac:dyDescent="0.4">
      <c r="B56" s="506"/>
      <c r="C56" s="504"/>
      <c r="D56" s="504"/>
      <c r="E56" s="504"/>
      <c r="F56" s="504"/>
      <c r="G56" s="283"/>
      <c r="H56" s="349"/>
      <c r="I56" s="349"/>
      <c r="J56" s="350"/>
      <c r="K56" s="512"/>
    </row>
    <row r="57" spans="2:11" ht="15.75" hidden="1" customHeight="1" thickBot="1" x14ac:dyDescent="0.4">
      <c r="B57" s="506"/>
      <c r="C57" s="504"/>
      <c r="D57" s="504"/>
      <c r="E57" s="504"/>
      <c r="F57" s="505"/>
      <c r="G57" s="279"/>
      <c r="H57" s="309"/>
      <c r="I57" s="312"/>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c r="K60" s="158"/>
    </row>
    <row r="61" spans="2:11" ht="30.75"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644" t="s">
        <v>180</v>
      </c>
      <c r="K64" s="474" t="s">
        <v>181</v>
      </c>
    </row>
    <row r="65" spans="2:11" ht="15" thickBot="1" x14ac:dyDescent="0.4">
      <c r="B65" s="498" t="s">
        <v>122</v>
      </c>
      <c r="C65" s="499"/>
      <c r="D65" s="499"/>
      <c r="E65" s="499"/>
      <c r="F65" s="499"/>
      <c r="G65" s="499"/>
      <c r="H65" s="499"/>
      <c r="I65" s="647"/>
      <c r="J65" s="645"/>
      <c r="K65" s="475"/>
    </row>
    <row r="66" spans="2:11" ht="16.5" customHeight="1" thickBot="1" x14ac:dyDescent="0.4">
      <c r="B66" s="500"/>
      <c r="C66" s="501"/>
      <c r="D66" s="501"/>
      <c r="E66" s="501"/>
      <c r="F66" s="502"/>
      <c r="G66" s="62" t="s">
        <v>225</v>
      </c>
      <c r="H66" s="293" t="s">
        <v>184</v>
      </c>
      <c r="I66" s="62" t="s">
        <v>185</v>
      </c>
      <c r="J66" s="277" t="s">
        <v>186</v>
      </c>
      <c r="K66" s="298" t="s">
        <v>187</v>
      </c>
    </row>
    <row r="67" spans="2:11" ht="15.75" customHeight="1" thickBot="1" x14ac:dyDescent="0.4">
      <c r="B67" s="503" t="s">
        <v>231</v>
      </c>
      <c r="C67" s="504"/>
      <c r="D67" s="504"/>
      <c r="E67" s="504"/>
      <c r="F67" s="505"/>
      <c r="G67" s="35">
        <f>Supplier1!G62</f>
        <v>1</v>
      </c>
      <c r="H67" s="352"/>
      <c r="I67" s="365"/>
      <c r="J67" s="353"/>
      <c r="K67" s="510"/>
    </row>
    <row r="68" spans="2:11" ht="15" thickBot="1" x14ac:dyDescent="0.4">
      <c r="B68" s="492" t="s">
        <v>124</v>
      </c>
      <c r="C68" s="493"/>
      <c r="D68" s="493"/>
      <c r="E68" s="493"/>
      <c r="F68" s="494"/>
      <c r="G68" s="62">
        <f>SUM(G67:G67)</f>
        <v>1</v>
      </c>
      <c r="H68" s="46">
        <f>($G67*H67)</f>
        <v>0</v>
      </c>
      <c r="I68" s="46">
        <f>($G67*I67)</f>
        <v>0</v>
      </c>
      <c r="K68" s="511"/>
    </row>
    <row r="69" spans="2:11" ht="31.5"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682" t="s">
        <v>180</v>
      </c>
      <c r="K72" s="474" t="s">
        <v>181</v>
      </c>
    </row>
    <row r="73" spans="2:11" ht="18.75" customHeight="1" x14ac:dyDescent="0.35">
      <c r="B73" s="630" t="s">
        <v>127</v>
      </c>
      <c r="C73" s="631"/>
      <c r="D73" s="631"/>
      <c r="E73" s="631"/>
      <c r="F73" s="631"/>
      <c r="G73" s="631"/>
      <c r="H73" s="643"/>
      <c r="I73" s="636"/>
      <c r="J73" s="684"/>
      <c r="K73" s="476"/>
    </row>
    <row r="74" spans="2:11" ht="19.5" customHeight="1" thickBot="1" x14ac:dyDescent="0.4">
      <c r="B74" s="433" t="s">
        <v>126</v>
      </c>
      <c r="C74" s="434"/>
      <c r="D74" s="434"/>
      <c r="E74" s="434"/>
      <c r="F74" s="434"/>
      <c r="G74" s="434"/>
      <c r="H74" s="435"/>
      <c r="I74" s="637"/>
      <c r="J74" s="683"/>
      <c r="K74" s="475"/>
    </row>
    <row r="75" spans="2:11" ht="16.5" customHeight="1" thickBot="1" x14ac:dyDescent="0.4">
      <c r="B75" s="489"/>
      <c r="C75" s="490"/>
      <c r="D75" s="490"/>
      <c r="E75" s="490"/>
      <c r="F75" s="491"/>
      <c r="G75" s="197" t="s">
        <v>225</v>
      </c>
      <c r="H75" s="62" t="s">
        <v>184</v>
      </c>
      <c r="I75" s="62" t="s">
        <v>185</v>
      </c>
      <c r="J75" s="278" t="s">
        <v>186</v>
      </c>
      <c r="K75" s="298" t="s">
        <v>187</v>
      </c>
    </row>
    <row r="76" spans="2:11" ht="15.75" customHeight="1" thickBot="1" x14ac:dyDescent="0.4">
      <c r="B76" s="503" t="s">
        <v>233</v>
      </c>
      <c r="C76" s="504"/>
      <c r="D76" s="504"/>
      <c r="E76" s="504"/>
      <c r="F76" s="505"/>
      <c r="G76" s="62">
        <f>Supplier1!G71</f>
        <v>1</v>
      </c>
      <c r="H76" s="352"/>
      <c r="I76" s="352"/>
      <c r="J76" s="353"/>
      <c r="K76" s="510"/>
    </row>
    <row r="77" spans="2:11" ht="15" thickBot="1" x14ac:dyDescent="0.4">
      <c r="B77" s="492" t="s">
        <v>128</v>
      </c>
      <c r="C77" s="493"/>
      <c r="D77" s="493"/>
      <c r="E77" s="493"/>
      <c r="F77" s="494"/>
      <c r="G77" s="62">
        <f>SUM(G76:G76)</f>
        <v>1</v>
      </c>
      <c r="H77" s="284">
        <f>($G76*H76)</f>
        <v>0</v>
      </c>
      <c r="I77" s="46">
        <f>($G76*I76)</f>
        <v>0</v>
      </c>
      <c r="K77" s="512"/>
    </row>
    <row r="78" spans="2:11" ht="30"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40" t="s">
        <v>180</v>
      </c>
      <c r="K81" s="474" t="s">
        <v>181</v>
      </c>
    </row>
    <row r="82" spans="2:11" ht="15.75" customHeight="1" thickBot="1" x14ac:dyDescent="0.4">
      <c r="B82" s="433" t="s">
        <v>215</v>
      </c>
      <c r="C82" s="434"/>
      <c r="D82" s="434"/>
      <c r="E82" s="434"/>
      <c r="F82" s="434"/>
      <c r="G82" s="434"/>
      <c r="H82" s="435"/>
      <c r="I82" s="485"/>
      <c r="J82" s="641"/>
      <c r="K82" s="475"/>
    </row>
    <row r="83" spans="2:11" ht="16" thickBot="1" x14ac:dyDescent="0.4">
      <c r="B83" s="632"/>
      <c r="C83" s="633"/>
      <c r="D83" s="633"/>
      <c r="E83" s="633"/>
      <c r="F83" s="634"/>
      <c r="G83" s="62" t="s">
        <v>225</v>
      </c>
      <c r="H83" s="285" t="s">
        <v>184</v>
      </c>
      <c r="I83" s="294" t="s">
        <v>185</v>
      </c>
      <c r="J83" s="278" t="s">
        <v>186</v>
      </c>
      <c r="K83" s="298" t="s">
        <v>187</v>
      </c>
    </row>
    <row r="84" spans="2:11" x14ac:dyDescent="0.35">
      <c r="B84" s="507" t="s">
        <v>130</v>
      </c>
      <c r="C84" s="508"/>
      <c r="D84" s="508"/>
      <c r="E84" s="508"/>
      <c r="F84" s="509"/>
      <c r="G84" s="282">
        <f>Supplier1!G79</f>
        <v>1</v>
      </c>
      <c r="H84" s="345"/>
      <c r="I84" s="345"/>
      <c r="J84" s="346"/>
      <c r="K84" s="510"/>
    </row>
    <row r="85" spans="2:11" ht="15.75" customHeight="1" thickBot="1" x14ac:dyDescent="0.4">
      <c r="B85" s="507" t="s">
        <v>131</v>
      </c>
      <c r="C85" s="508"/>
      <c r="D85" s="508"/>
      <c r="E85" s="508"/>
      <c r="F85" s="509"/>
      <c r="G85" s="283">
        <f>Supplier1!G80</f>
        <v>1</v>
      </c>
      <c r="H85" s="349"/>
      <c r="I85" s="349"/>
      <c r="J85" s="350"/>
      <c r="K85" s="512"/>
    </row>
    <row r="86" spans="2:11" ht="15" thickBot="1" x14ac:dyDescent="0.4">
      <c r="B86" s="492" t="s">
        <v>132</v>
      </c>
      <c r="C86" s="493"/>
      <c r="D86" s="493"/>
      <c r="E86" s="493"/>
      <c r="F86" s="494"/>
      <c r="G86" s="62">
        <f>SUM(G84:G85)</f>
        <v>2</v>
      </c>
      <c r="H86" s="287">
        <f>($G84*H84)+($G85*H85)</f>
        <v>0</v>
      </c>
      <c r="I86" s="46">
        <f>($G84*I84)+($G85*I85)</f>
        <v>0</v>
      </c>
    </row>
    <row r="87" spans="2:11" ht="33"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701" t="s">
        <v>217</v>
      </c>
      <c r="C89" s="702"/>
      <c r="D89" s="702"/>
      <c r="E89" s="702"/>
      <c r="F89" s="703"/>
    </row>
    <row r="90" spans="2:11" ht="201" customHeight="1" thickBot="1" x14ac:dyDescent="0.4">
      <c r="B90" s="617"/>
      <c r="C90" s="618"/>
      <c r="D90" s="618"/>
      <c r="E90" s="618"/>
      <c r="F90"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7"/>
      <c r="C2" s="578"/>
      <c r="D2" s="583" t="s">
        <v>133</v>
      </c>
      <c r="E2" s="584"/>
      <c r="F2" s="584"/>
      <c r="G2" s="492" t="s">
        <v>134</v>
      </c>
      <c r="H2" s="494"/>
      <c r="I2" s="26" t="str">
        <f>Supplier9!I2</f>
        <v>240-12248652</v>
      </c>
      <c r="L2" s="27" t="s">
        <v>136</v>
      </c>
      <c r="M2" s="27" t="s">
        <v>137</v>
      </c>
    </row>
    <row r="3" spans="2:13" ht="13.5" customHeight="1" thickBot="1" x14ac:dyDescent="0.4">
      <c r="B3" s="579"/>
      <c r="C3" s="580"/>
      <c r="D3" s="290"/>
      <c r="E3" s="291"/>
      <c r="F3" s="291"/>
      <c r="G3" s="492" t="s">
        <v>139</v>
      </c>
      <c r="H3" s="494"/>
      <c r="I3" s="26" t="str">
        <f>Supplier9!I3</f>
        <v>240-105658000</v>
      </c>
      <c r="L3" s="27">
        <v>0</v>
      </c>
      <c r="M3" s="27">
        <v>0</v>
      </c>
    </row>
    <row r="4" spans="2:13" ht="31.5" thickBot="1" x14ac:dyDescent="0.4">
      <c r="B4" s="579"/>
      <c r="C4" s="580"/>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582"/>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Supplier9!G7</f>
        <v>eg: Senior Advisor: Supplier Quality Management</v>
      </c>
      <c r="H7" s="622"/>
      <c r="I7" s="623"/>
      <c r="J7" s="28" t="s">
        <v>153</v>
      </c>
      <c r="M7" s="27"/>
    </row>
    <row r="8" spans="2:13" ht="19" thickBot="1" x14ac:dyDescent="0.5">
      <c r="B8" s="589" t="s">
        <v>154</v>
      </c>
      <c r="C8" s="620"/>
      <c r="D8" s="591">
        <f>Supplier1!$D$8</f>
        <v>0</v>
      </c>
      <c r="E8" s="592"/>
      <c r="F8" s="593"/>
      <c r="G8" s="621" t="str">
        <f>Supplier9!G8</f>
        <v>Report Revision</v>
      </c>
      <c r="H8" s="623"/>
      <c r="I8" s="356">
        <f>Supplier9!I8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654" t="s">
        <v>166</v>
      </c>
      <c r="H14" s="624"/>
      <c r="I14" s="625"/>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29.25" customHeight="1" thickBot="1" x14ac:dyDescent="0.5">
      <c r="B17" s="540" t="s">
        <v>171</v>
      </c>
      <c r="C17" s="541"/>
      <c r="D17" s="655" t="s">
        <v>118</v>
      </c>
      <c r="E17" s="543"/>
      <c r="F17" s="699" t="s">
        <v>172</v>
      </c>
      <c r="G17" s="700"/>
      <c r="H17" s="372" t="s">
        <v>118</v>
      </c>
      <c r="I17" s="373" t="s">
        <v>118</v>
      </c>
      <c r="J17" s="29"/>
    </row>
    <row r="18" spans="2:11" ht="29.5" thickBot="1" x14ac:dyDescent="0.4">
      <c r="B18" s="546" t="s">
        <v>173</v>
      </c>
      <c r="C18" s="547"/>
      <c r="D18" s="34" t="s">
        <v>174</v>
      </c>
      <c r="E18" s="35">
        <f>Supplier9!E18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7.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44" t="s">
        <v>180</v>
      </c>
      <c r="K22" s="474" t="s">
        <v>181</v>
      </c>
    </row>
    <row r="23" spans="2:11" ht="15" thickBot="1" x14ac:dyDescent="0.4">
      <c r="B23" s="433" t="s">
        <v>238</v>
      </c>
      <c r="C23" s="434"/>
      <c r="D23" s="434"/>
      <c r="E23" s="434"/>
      <c r="F23" s="434"/>
      <c r="G23" s="434"/>
      <c r="H23" s="434"/>
      <c r="I23" s="435"/>
      <c r="J23" s="645"/>
      <c r="K23" s="475"/>
    </row>
    <row r="24" spans="2:11" ht="16" thickBot="1" x14ac:dyDescent="0.4">
      <c r="B24" s="651"/>
      <c r="C24" s="652"/>
      <c r="D24" s="652"/>
      <c r="E24" s="652"/>
      <c r="F24" s="652"/>
      <c r="G24" s="62" t="s">
        <v>225</v>
      </c>
      <c r="H24" s="62" t="s">
        <v>184</v>
      </c>
      <c r="I24" s="62" t="s">
        <v>185</v>
      </c>
      <c r="J24" s="277" t="s">
        <v>186</v>
      </c>
      <c r="K24" s="298" t="s">
        <v>187</v>
      </c>
    </row>
    <row r="25" spans="2:11" ht="15" customHeight="1" x14ac:dyDescent="0.35">
      <c r="B25" s="558" t="s">
        <v>97</v>
      </c>
      <c r="C25" s="559"/>
      <c r="D25" s="559"/>
      <c r="E25" s="559"/>
      <c r="F25" s="653"/>
      <c r="G25" s="286">
        <f>Supplier1!G25</f>
        <v>0</v>
      </c>
      <c r="H25" s="345"/>
      <c r="I25" s="345"/>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c r="K27" s="511"/>
    </row>
    <row r="28" spans="2:11" ht="15" customHeight="1" thickBot="1" x14ac:dyDescent="0.4">
      <c r="B28" s="558" t="s">
        <v>100</v>
      </c>
      <c r="C28" s="559"/>
      <c r="D28" s="559"/>
      <c r="E28" s="559"/>
      <c r="F28" s="653"/>
      <c r="G28" s="283">
        <f>Supplier1!G28</f>
        <v>0</v>
      </c>
      <c r="H28" s="349"/>
      <c r="I28" s="349"/>
      <c r="J28" s="350"/>
      <c r="K28" s="511"/>
    </row>
    <row r="29" spans="2:11" ht="15.75" hidden="1" customHeight="1" thickBot="1" x14ac:dyDescent="0.4">
      <c r="B29" s="685" t="s">
        <v>234</v>
      </c>
      <c r="C29" s="686"/>
      <c r="D29" s="686"/>
      <c r="E29" s="686"/>
      <c r="F29" s="687"/>
      <c r="G29" s="288" t="e">
        <f>Supplier1!#REF!</f>
        <v>#REF!</v>
      </c>
      <c r="H29" s="309"/>
      <c r="I29" s="312"/>
      <c r="J29" s="315" t="s">
        <v>118</v>
      </c>
      <c r="K29" s="511"/>
    </row>
    <row r="30" spans="2:11" ht="15" thickBot="1" x14ac:dyDescent="0.4">
      <c r="B30" s="42" t="s">
        <v>189</v>
      </c>
      <c r="C30" s="43"/>
      <c r="D30" s="43"/>
      <c r="E30" s="43"/>
      <c r="F30" s="44"/>
      <c r="G30" s="45">
        <f>SUM(G25:G28)</f>
        <v>0</v>
      </c>
      <c r="H30" s="46">
        <f>($G25*H25)+($G26*H26)+($G27*H27)+($G28*H28)</f>
        <v>0</v>
      </c>
      <c r="I30" s="46">
        <f>($G25*I25)+($G26*I26)+($G27*I27)+($G28*I28)</f>
        <v>0</v>
      </c>
      <c r="K30" s="511"/>
    </row>
    <row r="31" spans="2:11" ht="33"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44" t="s">
        <v>180</v>
      </c>
      <c r="K32" s="511"/>
    </row>
    <row r="33" spans="2:11" ht="15.75" customHeight="1" thickBot="1" x14ac:dyDescent="0.4">
      <c r="B33" s="433" t="s">
        <v>226</v>
      </c>
      <c r="C33" s="434"/>
      <c r="D33" s="434"/>
      <c r="E33" s="434"/>
      <c r="F33" s="434"/>
      <c r="G33" s="434"/>
      <c r="H33" s="434"/>
      <c r="I33" s="435"/>
      <c r="J33" s="645"/>
      <c r="K33" s="511"/>
    </row>
    <row r="34" spans="2:11" ht="16" thickBot="1" x14ac:dyDescent="0.4">
      <c r="B34" s="551"/>
      <c r="C34" s="552"/>
      <c r="D34" s="552"/>
      <c r="E34" s="552"/>
      <c r="F34" s="552"/>
      <c r="G34" s="62" t="s">
        <v>225</v>
      </c>
      <c r="H34" s="62" t="s">
        <v>184</v>
      </c>
      <c r="I34" s="62" t="s">
        <v>185</v>
      </c>
      <c r="J34" s="296" t="s">
        <v>186</v>
      </c>
      <c r="K34" s="511"/>
    </row>
    <row r="35" spans="2:11" ht="31.5" customHeight="1" x14ac:dyDescent="0.35">
      <c r="B35" s="514" t="s">
        <v>193</v>
      </c>
      <c r="C35" s="515"/>
      <c r="D35" s="515"/>
      <c r="E35" s="515"/>
      <c r="F35" s="516"/>
      <c r="G35" s="286">
        <f>Supplier1!G34</f>
        <v>1</v>
      </c>
      <c r="H35" s="345"/>
      <c r="I35" s="365"/>
      <c r="J35" s="346"/>
      <c r="K35" s="511"/>
    </row>
    <row r="36" spans="2:11" ht="15.75" customHeight="1" x14ac:dyDescent="0.35">
      <c r="B36" s="514" t="s">
        <v>105</v>
      </c>
      <c r="C36" s="515"/>
      <c r="D36" s="515"/>
      <c r="E36" s="515"/>
      <c r="F36" s="516"/>
      <c r="G36" s="280">
        <f>Supplier1!G35</f>
        <v>1</v>
      </c>
      <c r="H36" s="347"/>
      <c r="I36" s="366"/>
      <c r="J36" s="348"/>
      <c r="K36" s="511"/>
    </row>
    <row r="37" spans="2:11" ht="15.75" customHeight="1" x14ac:dyDescent="0.35">
      <c r="B37" s="514" t="s">
        <v>106</v>
      </c>
      <c r="C37" s="515"/>
      <c r="D37" s="515"/>
      <c r="E37" s="515"/>
      <c r="F37" s="516"/>
      <c r="G37" s="280">
        <f>Supplier1!G36</f>
        <v>1</v>
      </c>
      <c r="H37" s="347"/>
      <c r="I37" s="366"/>
      <c r="J37" s="348"/>
      <c r="K37" s="511"/>
    </row>
    <row r="38" spans="2:11" ht="15.75" hidden="1" customHeight="1" x14ac:dyDescent="0.35">
      <c r="B38" s="514" t="s">
        <v>107</v>
      </c>
      <c r="C38" s="515"/>
      <c r="D38" s="515"/>
      <c r="E38" s="515"/>
      <c r="F38" s="516"/>
      <c r="G38" s="280">
        <f>Supplier1!G37</f>
        <v>0</v>
      </c>
      <c r="H38" s="347"/>
      <c r="I38" s="366"/>
      <c r="J38" s="348"/>
      <c r="K38" s="511"/>
    </row>
    <row r="39" spans="2:11" ht="15.75" customHeight="1" x14ac:dyDescent="0.35">
      <c r="B39" s="514" t="s">
        <v>194</v>
      </c>
      <c r="C39" s="515"/>
      <c r="D39" s="515"/>
      <c r="E39" s="515"/>
      <c r="F39" s="516"/>
      <c r="G39" s="280">
        <f>Supplier1!G38</f>
        <v>1</v>
      </c>
      <c r="H39" s="347"/>
      <c r="I39" s="366"/>
      <c r="J39" s="348"/>
      <c r="K39" s="511"/>
    </row>
    <row r="40" spans="2:11" ht="15.75" customHeight="1" x14ac:dyDescent="0.35">
      <c r="B40" s="514" t="s">
        <v>195</v>
      </c>
      <c r="C40" s="515"/>
      <c r="D40" s="515"/>
      <c r="E40" s="515"/>
      <c r="F40" s="516"/>
      <c r="G40" s="280">
        <f>Supplier1!G39</f>
        <v>1</v>
      </c>
      <c r="H40" s="347"/>
      <c r="I40" s="366"/>
      <c r="J40" s="348"/>
      <c r="K40" s="511"/>
    </row>
    <row r="41" spans="2:11" ht="15.75" customHeight="1" x14ac:dyDescent="0.35">
      <c r="B41" s="514" t="s">
        <v>196</v>
      </c>
      <c r="C41" s="515"/>
      <c r="D41" s="515"/>
      <c r="E41" s="515"/>
      <c r="F41" s="516"/>
      <c r="G41" s="280">
        <f>Supplier1!G40</f>
        <v>1</v>
      </c>
      <c r="H41" s="347"/>
      <c r="I41" s="366"/>
      <c r="J41" s="348"/>
      <c r="K41" s="511"/>
    </row>
    <row r="42" spans="2:11" ht="15.75" customHeight="1" thickBot="1" x14ac:dyDescent="0.4">
      <c r="B42" s="517" t="s">
        <v>197</v>
      </c>
      <c r="C42" s="518"/>
      <c r="D42" s="518"/>
      <c r="E42" s="518"/>
      <c r="F42" s="519"/>
      <c r="G42" s="283">
        <f>Supplier1!G41</f>
        <v>1</v>
      </c>
      <c r="H42" s="349"/>
      <c r="I42" s="366"/>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0.75"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44" t="s">
        <v>180</v>
      </c>
      <c r="K46" s="474" t="s">
        <v>181</v>
      </c>
    </row>
    <row r="47" spans="2:11" ht="19" thickBot="1" x14ac:dyDescent="0.4">
      <c r="B47" s="131" t="s">
        <v>235</v>
      </c>
      <c r="C47" s="132"/>
      <c r="D47" s="132"/>
      <c r="E47" s="132"/>
      <c r="F47" s="132"/>
      <c r="G47" s="132"/>
      <c r="H47" s="132"/>
      <c r="I47" s="159">
        <f>Supplier1!$I$46</f>
        <v>0.25</v>
      </c>
      <c r="J47" s="645"/>
      <c r="K47" s="475"/>
    </row>
    <row r="48" spans="2:11" ht="16" thickBot="1" x14ac:dyDescent="0.4">
      <c r="B48" s="711"/>
      <c r="C48" s="712"/>
      <c r="D48" s="712"/>
      <c r="E48" s="712"/>
      <c r="F48" s="713"/>
      <c r="G48" s="62" t="s">
        <v>225</v>
      </c>
      <c r="H48" s="62" t="s">
        <v>184</v>
      </c>
      <c r="I48" s="62" t="s">
        <v>185</v>
      </c>
      <c r="J48" s="277" t="s">
        <v>186</v>
      </c>
      <c r="K48" s="298" t="s">
        <v>187</v>
      </c>
    </row>
    <row r="49" spans="2:11" ht="15.75" customHeight="1" x14ac:dyDescent="0.35">
      <c r="B49" s="529" t="s">
        <v>201</v>
      </c>
      <c r="C49" s="530"/>
      <c r="D49" s="530"/>
      <c r="E49" s="530"/>
      <c r="F49" s="531"/>
      <c r="G49" s="286">
        <f>Supplier1!G48</f>
        <v>1</v>
      </c>
      <c r="H49" s="345"/>
      <c r="I49" s="365"/>
      <c r="J49" s="346"/>
      <c r="K49" s="510"/>
    </row>
    <row r="50" spans="2:11" ht="15.75" customHeight="1" x14ac:dyDescent="0.35">
      <c r="B50" s="514" t="s">
        <v>202</v>
      </c>
      <c r="C50" s="515"/>
      <c r="D50" s="515"/>
      <c r="E50" s="515"/>
      <c r="F50" s="516"/>
      <c r="G50" s="280">
        <f>Supplier1!G49</f>
        <v>1</v>
      </c>
      <c r="H50" s="347"/>
      <c r="I50" s="366"/>
      <c r="J50" s="348"/>
      <c r="K50" s="511"/>
    </row>
    <row r="51" spans="2:11" ht="30.75" customHeight="1" x14ac:dyDescent="0.35">
      <c r="B51" s="514" t="s">
        <v>203</v>
      </c>
      <c r="C51" s="515"/>
      <c r="D51" s="515"/>
      <c r="E51" s="515"/>
      <c r="F51" s="516"/>
      <c r="G51" s="280">
        <f>Supplier1!G50</f>
        <v>0</v>
      </c>
      <c r="H51" s="347"/>
      <c r="I51" s="366"/>
      <c r="J51" s="348"/>
      <c r="K51" s="511"/>
    </row>
    <row r="52" spans="2:11" ht="33.75" customHeight="1" x14ac:dyDescent="0.35">
      <c r="B52" s="514" t="s">
        <v>204</v>
      </c>
      <c r="C52" s="515"/>
      <c r="D52" s="515"/>
      <c r="E52" s="515"/>
      <c r="F52" s="516"/>
      <c r="G52" s="280">
        <f>Supplier1!G51</f>
        <v>0</v>
      </c>
      <c r="H52" s="347"/>
      <c r="I52" s="366"/>
      <c r="J52" s="348"/>
      <c r="K52" s="511"/>
    </row>
    <row r="53" spans="2:11" ht="30.75" customHeight="1" thickBot="1" x14ac:dyDescent="0.4">
      <c r="B53" s="506" t="str">
        <f>Cover!A63</f>
        <v>B.5 Records of Management Review meetings (minutes, attendance registers etc)</v>
      </c>
      <c r="C53" s="504"/>
      <c r="D53" s="504"/>
      <c r="E53" s="504"/>
      <c r="F53" s="505"/>
      <c r="G53" s="280">
        <f>Supplier1!G52</f>
        <v>0</v>
      </c>
      <c r="H53" s="347"/>
      <c r="I53" s="366"/>
      <c r="J53" s="348"/>
      <c r="K53" s="511"/>
    </row>
    <row r="54" spans="2:11" ht="15.75" hidden="1" customHeight="1" x14ac:dyDescent="0.35">
      <c r="B54" s="506"/>
      <c r="C54" s="504"/>
      <c r="D54" s="504"/>
      <c r="E54" s="504"/>
      <c r="F54" s="505"/>
      <c r="G54" s="280"/>
      <c r="H54" s="347"/>
      <c r="I54" s="366"/>
      <c r="J54" s="348"/>
      <c r="K54" s="511"/>
    </row>
    <row r="55" spans="2:11" ht="15.75" hidden="1" customHeight="1" x14ac:dyDescent="0.35">
      <c r="B55" s="506"/>
      <c r="C55" s="504"/>
      <c r="D55" s="504"/>
      <c r="E55" s="504"/>
      <c r="F55" s="505"/>
      <c r="G55" s="280"/>
      <c r="H55" s="347"/>
      <c r="I55" s="366"/>
      <c r="J55" s="348"/>
      <c r="K55" s="511"/>
    </row>
    <row r="56" spans="2:11" ht="15.75" hidden="1" customHeight="1" thickBot="1" x14ac:dyDescent="0.4">
      <c r="B56" s="705"/>
      <c r="C56" s="706"/>
      <c r="D56" s="706"/>
      <c r="E56" s="706"/>
      <c r="F56" s="707"/>
      <c r="G56" s="283"/>
      <c r="H56" s="349"/>
      <c r="I56" s="366"/>
      <c r="J56" s="350"/>
      <c r="K56" s="512"/>
    </row>
    <row r="57" spans="2:11" ht="15.75" hidden="1" customHeight="1" thickBot="1" x14ac:dyDescent="0.4">
      <c r="B57" s="708"/>
      <c r="C57" s="709"/>
      <c r="D57" s="709"/>
      <c r="E57" s="709"/>
      <c r="F57" s="710"/>
      <c r="G57" s="279"/>
      <c r="H57" s="309"/>
      <c r="I57" s="40"/>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row>
    <row r="61" spans="2:11" ht="33"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644" t="s">
        <v>180</v>
      </c>
      <c r="K64" s="474" t="s">
        <v>181</v>
      </c>
    </row>
    <row r="65" spans="2:11" ht="15" thickBot="1" x14ac:dyDescent="0.4">
      <c r="B65" s="498" t="s">
        <v>122</v>
      </c>
      <c r="C65" s="499"/>
      <c r="D65" s="499"/>
      <c r="E65" s="499"/>
      <c r="F65" s="499"/>
      <c r="G65" s="499"/>
      <c r="H65" s="499"/>
      <c r="I65" s="647"/>
      <c r="J65" s="645"/>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62">
        <f>Supplier1!G62</f>
        <v>1</v>
      </c>
      <c r="H67" s="352"/>
      <c r="I67" s="352"/>
      <c r="J67" s="353"/>
      <c r="K67" s="510"/>
    </row>
    <row r="68" spans="2:11" ht="15" thickBot="1" x14ac:dyDescent="0.4">
      <c r="B68" s="492" t="s">
        <v>124</v>
      </c>
      <c r="C68" s="493"/>
      <c r="D68" s="493"/>
      <c r="E68" s="493"/>
      <c r="F68" s="494"/>
      <c r="G68" s="62">
        <f>SUM(G67:G67)</f>
        <v>1</v>
      </c>
      <c r="H68" s="284">
        <f>($G67*H67)</f>
        <v>0</v>
      </c>
      <c r="I68" s="46">
        <f>($G67*I67)</f>
        <v>0</v>
      </c>
      <c r="K68" s="511"/>
    </row>
    <row r="69" spans="2:11" ht="33"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704" t="s">
        <v>180</v>
      </c>
      <c r="K72" s="474" t="s">
        <v>181</v>
      </c>
    </row>
    <row r="73" spans="2:11" ht="18.75" customHeight="1" x14ac:dyDescent="0.35">
      <c r="B73" s="630" t="s">
        <v>127</v>
      </c>
      <c r="C73" s="631"/>
      <c r="D73" s="631"/>
      <c r="E73" s="631"/>
      <c r="F73" s="631"/>
      <c r="G73" s="631"/>
      <c r="H73" s="643"/>
      <c r="I73" s="636"/>
      <c r="J73" s="487"/>
      <c r="K73" s="476"/>
    </row>
    <row r="74" spans="2:11" ht="19.5" customHeight="1" thickBot="1" x14ac:dyDescent="0.4">
      <c r="B74" s="433" t="s">
        <v>126</v>
      </c>
      <c r="C74" s="434"/>
      <c r="D74" s="434"/>
      <c r="E74" s="434"/>
      <c r="F74" s="434"/>
      <c r="G74" s="434"/>
      <c r="H74" s="435"/>
      <c r="I74" s="637"/>
      <c r="J74" s="488"/>
      <c r="K74" s="475"/>
    </row>
    <row r="75" spans="2:11" ht="16.5" customHeight="1" thickBot="1" x14ac:dyDescent="0.4">
      <c r="B75" s="489"/>
      <c r="C75" s="490"/>
      <c r="D75" s="490"/>
      <c r="E75" s="490"/>
      <c r="F75" s="491"/>
      <c r="G75" s="62" t="s">
        <v>225</v>
      </c>
      <c r="H75" s="62" t="s">
        <v>184</v>
      </c>
      <c r="I75" s="62" t="s">
        <v>185</v>
      </c>
      <c r="J75" s="278" t="s">
        <v>186</v>
      </c>
      <c r="K75" s="298" t="s">
        <v>187</v>
      </c>
    </row>
    <row r="76" spans="2:11" ht="15.75" customHeight="1" thickBot="1" x14ac:dyDescent="0.4">
      <c r="B76" s="503" t="s">
        <v>233</v>
      </c>
      <c r="C76" s="504"/>
      <c r="D76" s="504"/>
      <c r="E76" s="504"/>
      <c r="F76" s="505"/>
      <c r="G76" s="35">
        <f>Supplier1!G71</f>
        <v>1</v>
      </c>
      <c r="H76" s="358"/>
      <c r="I76" s="352"/>
      <c r="J76" s="353"/>
      <c r="K76" s="510"/>
    </row>
    <row r="77" spans="2:11" ht="15" thickBot="1" x14ac:dyDescent="0.4">
      <c r="B77" s="492" t="s">
        <v>128</v>
      </c>
      <c r="C77" s="493"/>
      <c r="D77" s="493"/>
      <c r="E77" s="493"/>
      <c r="F77" s="494"/>
      <c r="G77" s="61">
        <f>SUM(G76:G76)</f>
        <v>1</v>
      </c>
      <c r="H77" s="46">
        <f>($G76*H76)</f>
        <v>0</v>
      </c>
      <c r="I77" s="46">
        <f>($G76*I76)</f>
        <v>0</v>
      </c>
      <c r="K77" s="512"/>
    </row>
    <row r="78" spans="2:11" ht="31.5"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40" t="s">
        <v>180</v>
      </c>
      <c r="K81" s="474" t="s">
        <v>181</v>
      </c>
    </row>
    <row r="82" spans="2:11" ht="15.75" customHeight="1" thickBot="1" x14ac:dyDescent="0.4">
      <c r="B82" s="433" t="s">
        <v>215</v>
      </c>
      <c r="C82" s="434"/>
      <c r="D82" s="434"/>
      <c r="E82" s="434"/>
      <c r="F82" s="434"/>
      <c r="G82" s="434"/>
      <c r="H82" s="435"/>
      <c r="I82" s="485"/>
      <c r="J82" s="641"/>
      <c r="K82" s="475"/>
    </row>
    <row r="83" spans="2:11" ht="16" thickBot="1" x14ac:dyDescent="0.4">
      <c r="B83" s="632"/>
      <c r="C83" s="633"/>
      <c r="D83" s="633"/>
      <c r="E83" s="633"/>
      <c r="F83" s="634"/>
      <c r="G83" s="62" t="s">
        <v>225</v>
      </c>
      <c r="H83" s="285" t="s">
        <v>184</v>
      </c>
      <c r="I83" s="62" t="s">
        <v>185</v>
      </c>
      <c r="J83" s="278" t="s">
        <v>186</v>
      </c>
      <c r="K83" s="298" t="s">
        <v>187</v>
      </c>
    </row>
    <row r="84" spans="2:11" x14ac:dyDescent="0.35">
      <c r="B84" s="507" t="s">
        <v>130</v>
      </c>
      <c r="C84" s="508"/>
      <c r="D84" s="508"/>
      <c r="E84" s="508"/>
      <c r="F84" s="509"/>
      <c r="G84" s="286">
        <f>Supplier1!G79</f>
        <v>1</v>
      </c>
      <c r="H84" s="345"/>
      <c r="I84" s="345"/>
      <c r="J84" s="346"/>
      <c r="K84" s="510"/>
    </row>
    <row r="85" spans="2:11" ht="15.75" customHeight="1" thickBot="1" x14ac:dyDescent="0.4">
      <c r="B85" s="507" t="s">
        <v>131</v>
      </c>
      <c r="C85" s="508"/>
      <c r="D85" s="508"/>
      <c r="E85" s="508"/>
      <c r="F85" s="509"/>
      <c r="G85" s="283">
        <f>Supplier1!G80</f>
        <v>1</v>
      </c>
      <c r="H85" s="349"/>
      <c r="I85" s="349"/>
      <c r="J85" s="350"/>
      <c r="K85" s="512"/>
    </row>
    <row r="86" spans="2:11" ht="15" thickBot="1" x14ac:dyDescent="0.4">
      <c r="B86" s="492" t="s">
        <v>132</v>
      </c>
      <c r="C86" s="493"/>
      <c r="D86" s="493"/>
      <c r="E86" s="493"/>
      <c r="F86" s="494"/>
      <c r="G86" s="45">
        <f>SUM(G84:G85)</f>
        <v>2</v>
      </c>
      <c r="H86" s="55">
        <f>($G84*H84)+($G85*H85)</f>
        <v>0</v>
      </c>
      <c r="I86" s="46">
        <f>($G84*I84)+($G85*I85)</f>
        <v>0</v>
      </c>
    </row>
    <row r="87" spans="2:11" ht="31.5"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714" t="s">
        <v>217</v>
      </c>
      <c r="C89" s="715"/>
      <c r="D89" s="715"/>
      <c r="E89" s="715"/>
      <c r="F89" s="716"/>
    </row>
    <row r="90" spans="2:11" ht="202.5" customHeight="1" thickBot="1" x14ac:dyDescent="0.4">
      <c r="B90" s="617"/>
      <c r="C90" s="618"/>
      <c r="D90" s="618"/>
      <c r="E90" s="618"/>
      <c r="F90" s="61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239</v>
      </c>
      <c r="G1" s="64" t="s">
        <v>240</v>
      </c>
      <c r="Q1" s="717" t="s">
        <v>241</v>
      </c>
      <c r="R1" s="717"/>
      <c r="S1" s="717" t="str">
        <f>Supplier1!$D$6</f>
        <v>*</v>
      </c>
      <c r="T1" s="717"/>
      <c r="U1" s="717"/>
    </row>
    <row r="2" spans="1:21" ht="66" customHeight="1" thickBot="1" x14ac:dyDescent="0.45">
      <c r="B2" s="65" t="s">
        <v>242</v>
      </c>
      <c r="C2" s="718" t="s">
        <v>243</v>
      </c>
      <c r="D2" s="719"/>
      <c r="E2" s="719"/>
      <c r="F2" s="720"/>
      <c r="G2" s="66">
        <f>Supplier1!$I$21</f>
        <v>0.25</v>
      </c>
      <c r="H2" s="67"/>
      <c r="I2" s="721" t="s">
        <v>244</v>
      </c>
      <c r="J2" s="722"/>
      <c r="K2" s="68">
        <f>Supplier1!$I$46</f>
        <v>0.25</v>
      </c>
      <c r="L2" s="723" t="s">
        <v>245</v>
      </c>
      <c r="M2" s="724"/>
      <c r="N2" s="69">
        <f>Supplier1!$I$59</f>
        <v>0.2</v>
      </c>
      <c r="O2" s="725" t="s">
        <v>246</v>
      </c>
      <c r="P2" s="726"/>
      <c r="Q2" s="70">
        <f>Supplier1!$I$67</f>
        <v>0.2</v>
      </c>
      <c r="R2" s="727" t="s">
        <v>247</v>
      </c>
      <c r="S2" s="728"/>
      <c r="T2" s="71">
        <f>Supplier1!I76</f>
        <v>9.9999999999999978E-2</v>
      </c>
      <c r="U2" s="72" t="s">
        <v>248</v>
      </c>
    </row>
    <row r="3" spans="1:21" ht="39" customHeight="1" thickBot="1" x14ac:dyDescent="0.4">
      <c r="B3" s="73"/>
      <c r="C3" s="74" t="s">
        <v>249</v>
      </c>
      <c r="D3" s="75" t="s">
        <v>137</v>
      </c>
      <c r="E3" s="74" t="s">
        <v>250</v>
      </c>
      <c r="F3" s="75" t="s">
        <v>137</v>
      </c>
      <c r="G3" s="76" t="s">
        <v>251</v>
      </c>
      <c r="H3" s="77" t="s">
        <v>252</v>
      </c>
      <c r="I3" s="78" t="s">
        <v>253</v>
      </c>
      <c r="J3" s="79" t="s">
        <v>137</v>
      </c>
      <c r="K3" s="80" t="s">
        <v>254</v>
      </c>
      <c r="L3" s="81" t="s">
        <v>255</v>
      </c>
      <c r="M3" s="82" t="s">
        <v>137</v>
      </c>
      <c r="N3" s="83" t="s">
        <v>256</v>
      </c>
      <c r="O3" s="84" t="s">
        <v>257</v>
      </c>
      <c r="P3" s="85" t="s">
        <v>137</v>
      </c>
      <c r="Q3" s="86" t="s">
        <v>258</v>
      </c>
      <c r="R3" s="87" t="s">
        <v>259</v>
      </c>
      <c r="S3" s="88" t="s">
        <v>137</v>
      </c>
      <c r="T3" s="89" t="s">
        <v>260</v>
      </c>
      <c r="U3" s="90" t="s">
        <v>261</v>
      </c>
    </row>
    <row r="4" spans="1:21" ht="28.5" customHeight="1" x14ac:dyDescent="0.35">
      <c r="A4" s="115">
        <v>1</v>
      </c>
      <c r="B4" s="91" t="str">
        <f>Supplier1!$D$14</f>
        <v>*</v>
      </c>
      <c r="C4" s="92">
        <f>Supplier1!$G$29</f>
        <v>0</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2</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5">
      <c r="A5" s="117">
        <v>2</v>
      </c>
      <c r="B5" s="108">
        <f>Supplier2!$D$14</f>
        <v>0</v>
      </c>
      <c r="C5" s="92">
        <f>Supplier2!$G$30</f>
        <v>0</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2</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0</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2</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5">
      <c r="A7" s="117">
        <v>4</v>
      </c>
      <c r="B7" s="108">
        <f>Supplier4!$D$14</f>
        <v>0</v>
      </c>
      <c r="C7" s="92">
        <f>Supplier4!$G$30</f>
        <v>0</v>
      </c>
      <c r="D7" s="93">
        <f>IF(Supplier4!$I$31&gt;0,Supplier4!$I$30,IF(Supplier4!$H$31&gt;0,Supplier4!$H$30,0))/2</f>
        <v>0</v>
      </c>
      <c r="E7" s="94">
        <f>Supplier4!$G$43</f>
        <v>7</v>
      </c>
      <c r="F7" s="95">
        <f>IF(Supplier4!$I$44&gt;0,Supplier4!$I$43,IF(Supplier4!$H$44&gt;0,Supplier4!$H$43,0))/2</f>
        <v>0</v>
      </c>
      <c r="G7" s="96">
        <f t="shared" si="0"/>
        <v>0</v>
      </c>
      <c r="H7" s="97">
        <f t="shared" si="4"/>
        <v>0</v>
      </c>
      <c r="I7" s="98">
        <f>Supplier4!$G$60</f>
        <v>2</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5">
      <c r="A8" s="117">
        <v>5</v>
      </c>
      <c r="B8" s="108">
        <f>Supplier5!$D$14</f>
        <v>0</v>
      </c>
      <c r="C8" s="92">
        <f>Supplier5!$G$30</f>
        <v>0</v>
      </c>
      <c r="D8" s="93">
        <f>IF(Supplier5!$I$31&gt;0,Supplier5!$I$30,IF(Supplier5!$H$31&gt;0,Supplier5!$H$30,0))/2</f>
        <v>0</v>
      </c>
      <c r="E8" s="94">
        <f>Supplier5!$G$43</f>
        <v>7</v>
      </c>
      <c r="F8" s="95">
        <f>IF(Supplier5!$I$44&gt;0,Supplier5!$I$43,IF(Supplier5!$H$44&gt;0,Supplier5!$H$43,0))/2</f>
        <v>0</v>
      </c>
      <c r="G8" s="96">
        <f t="shared" si="0"/>
        <v>0</v>
      </c>
      <c r="H8" s="97">
        <f t="shared" si="4"/>
        <v>0</v>
      </c>
      <c r="I8" s="98">
        <f>Supplier5!$G$60</f>
        <v>2</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5">
      <c r="A9" s="117">
        <v>6</v>
      </c>
      <c r="B9" s="108">
        <f>Supplier6!$D$14</f>
        <v>0</v>
      </c>
      <c r="C9" s="92">
        <f>Supplier6!$G$30</f>
        <v>0</v>
      </c>
      <c r="D9" s="93">
        <f>IF(Supplier6!$I$31&gt;0,Supplier6!$I$30,IF(Supplier6!$H$31&gt;0,Supplier6!$H$30,0))/2</f>
        <v>0</v>
      </c>
      <c r="E9" s="94">
        <f>Supplier6!$G$43</f>
        <v>7</v>
      </c>
      <c r="F9" s="95">
        <f>IF(Supplier6!$I$44&gt;0,Supplier6!$I$43,IF(Supplier6!$H$44&gt;0,Supplier6!$H$43,0))/2</f>
        <v>0</v>
      </c>
      <c r="G9" s="96">
        <f t="shared" si="0"/>
        <v>0</v>
      </c>
      <c r="H9" s="97">
        <f t="shared" si="4"/>
        <v>0</v>
      </c>
      <c r="I9" s="98">
        <f>Supplier6!$G$60</f>
        <v>2</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0</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2</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0</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2</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0</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2</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0</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2</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262</v>
      </c>
      <c r="E16" s="18"/>
      <c r="F16" s="18"/>
      <c r="I16" s="18" t="s">
        <v>263</v>
      </c>
      <c r="L16" s="18" t="s">
        <v>264</v>
      </c>
      <c r="M16" s="18"/>
      <c r="N16" s="18"/>
    </row>
    <row r="17" spans="3:19" ht="26.25" customHeight="1" x14ac:dyDescent="0.35">
      <c r="C17" t="s">
        <v>265</v>
      </c>
      <c r="I17" s="18" t="s">
        <v>266</v>
      </c>
      <c r="M17" t="s">
        <v>267</v>
      </c>
      <c r="O17" s="18" t="s">
        <v>268</v>
      </c>
    </row>
    <row r="18" spans="3:19" ht="26.25" customHeight="1" x14ac:dyDescent="0.35">
      <c r="C18" s="110" t="s">
        <v>11</v>
      </c>
      <c r="D18" t="s">
        <v>269</v>
      </c>
      <c r="O18" t="s">
        <v>270</v>
      </c>
      <c r="P18" t="s">
        <v>271</v>
      </c>
      <c r="R18" s="18" t="s">
        <v>272</v>
      </c>
    </row>
    <row r="19" spans="3:19" ht="26.25" customHeight="1" x14ac:dyDescent="0.35">
      <c r="C19" s="110" t="s">
        <v>12</v>
      </c>
      <c r="D19" t="s">
        <v>273</v>
      </c>
      <c r="R19" t="s">
        <v>270</v>
      </c>
      <c r="S19" s="18" t="s">
        <v>274</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32" t="s">
        <v>275</v>
      </c>
      <c r="F2" s="833"/>
      <c r="G2" s="833"/>
      <c r="H2" s="833"/>
      <c r="I2" s="834"/>
      <c r="J2" s="850" t="s">
        <v>276</v>
      </c>
      <c r="K2" s="853"/>
      <c r="L2" s="747" t="str">
        <f>Supplier10!I2</f>
        <v>240-12248652</v>
      </c>
      <c r="M2" s="748"/>
      <c r="O2" s="827" t="s">
        <v>277</v>
      </c>
    </row>
    <row r="3" spans="3:15" ht="21" customHeight="1" thickBot="1" x14ac:dyDescent="0.4">
      <c r="C3" s="112"/>
      <c r="D3" s="256"/>
      <c r="E3" s="835"/>
      <c r="F3" s="836"/>
      <c r="G3" s="836"/>
      <c r="H3" s="836"/>
      <c r="I3" s="837"/>
      <c r="J3" s="850" t="s">
        <v>278</v>
      </c>
      <c r="K3" s="853"/>
      <c r="L3" s="749" t="s">
        <v>279</v>
      </c>
      <c r="M3" s="750"/>
      <c r="O3" s="828"/>
    </row>
    <row r="4" spans="3:15" ht="21" customHeight="1" thickBot="1" x14ac:dyDescent="0.5">
      <c r="C4" s="112"/>
      <c r="D4" s="256"/>
      <c r="E4" s="835"/>
      <c r="F4" s="836"/>
      <c r="G4" s="836"/>
      <c r="H4" s="836"/>
      <c r="I4" s="837"/>
      <c r="J4" s="850" t="str">
        <f>Supplier10!G8</f>
        <v>Report Revision</v>
      </c>
      <c r="K4" s="853"/>
      <c r="L4" s="751">
        <f>Supplier10!I8</f>
        <v>1</v>
      </c>
      <c r="M4" s="752"/>
      <c r="O4" s="317"/>
    </row>
    <row r="5" spans="3:15" ht="21" customHeight="1" thickBot="1" x14ac:dyDescent="0.4">
      <c r="C5" s="112"/>
      <c r="D5" s="256"/>
      <c r="E5" s="835"/>
      <c r="F5" s="836"/>
      <c r="G5" s="836"/>
      <c r="H5" s="836"/>
      <c r="I5" s="837"/>
      <c r="J5" s="850" t="s">
        <v>280</v>
      </c>
      <c r="K5" s="853"/>
      <c r="L5" s="751" t="str">
        <f>RIGHT(Supplier1!I4,10)</f>
        <v>21/01/2022</v>
      </c>
      <c r="M5" s="752"/>
      <c r="O5" s="829" t="s">
        <v>281</v>
      </c>
    </row>
    <row r="6" spans="3:15" ht="21" customHeight="1" thickBot="1" x14ac:dyDescent="0.4">
      <c r="C6" s="114"/>
      <c r="D6" s="257"/>
      <c r="E6" s="838"/>
      <c r="F6" s="839"/>
      <c r="G6" s="839"/>
      <c r="H6" s="839"/>
      <c r="I6" s="840"/>
      <c r="J6" s="859" t="s">
        <v>139</v>
      </c>
      <c r="K6" s="860"/>
      <c r="L6" s="753" t="str">
        <f>Supplier10!I3</f>
        <v>240-105658000</v>
      </c>
      <c r="M6" s="754"/>
      <c r="O6" s="830"/>
    </row>
    <row r="7" spans="3:15" ht="6" customHeight="1" thickBot="1" x14ac:dyDescent="0.4">
      <c r="C7" s="113"/>
      <c r="D7" s="113"/>
      <c r="E7" s="254"/>
      <c r="F7" s="254"/>
      <c r="G7" s="254"/>
      <c r="H7" s="254"/>
      <c r="J7" s="396"/>
      <c r="K7" s="396"/>
      <c r="L7" s="397"/>
      <c r="M7" s="397"/>
      <c r="O7" s="830"/>
    </row>
    <row r="8" spans="3:15" ht="22.5" customHeight="1" thickBot="1" x14ac:dyDescent="0.4">
      <c r="C8" s="850" t="s">
        <v>282</v>
      </c>
      <c r="D8" s="851"/>
      <c r="E8" s="851"/>
      <c r="F8" s="843" t="s">
        <v>283</v>
      </c>
      <c r="G8" s="844"/>
      <c r="H8" s="844"/>
      <c r="I8" s="845"/>
      <c r="J8" s="851" t="s">
        <v>284</v>
      </c>
      <c r="K8" s="853"/>
      <c r="L8" s="747" t="str">
        <f>Supplier1!D6</f>
        <v>*</v>
      </c>
      <c r="M8" s="748"/>
      <c r="O8" s="830"/>
    </row>
    <row r="9" spans="3:15" ht="21" customHeight="1" thickBot="1" x14ac:dyDescent="0.4">
      <c r="C9" s="850" t="s">
        <v>285</v>
      </c>
      <c r="D9" s="851"/>
      <c r="E9" s="851"/>
      <c r="F9" s="843" t="s">
        <v>286</v>
      </c>
      <c r="G9" s="844"/>
      <c r="H9" s="844"/>
      <c r="I9" s="845"/>
      <c r="J9" s="851" t="s">
        <v>287</v>
      </c>
      <c r="K9" s="853"/>
      <c r="L9" s="755">
        <f>Supplier10!I5</f>
        <v>44573</v>
      </c>
      <c r="M9" s="756"/>
      <c r="O9" s="830"/>
    </row>
    <row r="10" spans="3:15" ht="37.5" customHeight="1" thickBot="1" x14ac:dyDescent="0.4">
      <c r="C10" s="850" t="s">
        <v>288</v>
      </c>
      <c r="D10" s="851"/>
      <c r="E10" s="853"/>
      <c r="F10" s="843" t="s">
        <v>289</v>
      </c>
      <c r="G10" s="844"/>
      <c r="H10" s="844"/>
      <c r="I10" s="845"/>
      <c r="J10" s="888" t="s">
        <v>290</v>
      </c>
      <c r="K10" s="889"/>
      <c r="L10" s="751" t="s">
        <v>291</v>
      </c>
      <c r="M10" s="752"/>
      <c r="O10" s="830"/>
    </row>
    <row r="11" spans="3:15" ht="15" customHeight="1" thickBot="1" x14ac:dyDescent="0.45">
      <c r="C11" s="893"/>
      <c r="D11" s="894"/>
      <c r="E11" s="895"/>
      <c r="F11" s="747" t="s">
        <v>292</v>
      </c>
      <c r="G11" s="856"/>
      <c r="H11" s="748"/>
      <c r="I11" s="857" t="s">
        <v>293</v>
      </c>
      <c r="J11" s="858"/>
      <c r="K11" s="856" t="s">
        <v>294</v>
      </c>
      <c r="L11" s="856"/>
      <c r="M11" s="748"/>
      <c r="O11" s="830"/>
    </row>
    <row r="12" spans="3:15" ht="53.25" customHeight="1" thickBot="1" x14ac:dyDescent="0.45">
      <c r="C12" s="890" t="s">
        <v>295</v>
      </c>
      <c r="D12" s="891"/>
      <c r="E12" s="892"/>
      <c r="F12" s="848"/>
      <c r="G12" s="861"/>
      <c r="H12" s="849"/>
      <c r="I12" s="854"/>
      <c r="J12" s="855"/>
      <c r="K12" s="848"/>
      <c r="L12" s="861"/>
      <c r="M12" s="849"/>
      <c r="O12" s="831"/>
    </row>
    <row r="13" spans="3:15" ht="18.5" thickBot="1" x14ac:dyDescent="0.45">
      <c r="C13" s="893" t="s">
        <v>296</v>
      </c>
      <c r="D13" s="894"/>
      <c r="E13" s="895"/>
      <c r="F13" s="848" t="str">
        <f>Supplier1!G6</f>
        <v>*</v>
      </c>
      <c r="G13" s="861"/>
      <c r="H13" s="849"/>
      <c r="I13" s="848" t="s">
        <v>149</v>
      </c>
      <c r="J13" s="849"/>
      <c r="K13" s="848" t="s">
        <v>149</v>
      </c>
      <c r="L13" s="861"/>
      <c r="M13" s="849"/>
      <c r="O13" s="116"/>
    </row>
    <row r="14" spans="3:15" ht="36" customHeight="1" thickBot="1" x14ac:dyDescent="0.45">
      <c r="C14" s="893" t="s">
        <v>297</v>
      </c>
      <c r="D14" s="894"/>
      <c r="E14" s="894"/>
      <c r="F14" s="862" t="str">
        <f>Supplier1!G7</f>
        <v>eg: Senior Advisor: Supplier Quality Management</v>
      </c>
      <c r="G14" s="863"/>
      <c r="H14" s="864"/>
      <c r="I14" s="841" t="s">
        <v>149</v>
      </c>
      <c r="J14" s="842"/>
      <c r="K14" s="896" t="s">
        <v>149</v>
      </c>
      <c r="L14" s="897"/>
      <c r="M14" s="898"/>
    </row>
    <row r="15" spans="3:15" ht="18.5" thickBot="1" x14ac:dyDescent="0.45">
      <c r="C15" s="893" t="s">
        <v>298</v>
      </c>
      <c r="D15" s="894"/>
      <c r="E15" s="894"/>
      <c r="F15" s="862" t="s">
        <v>149</v>
      </c>
      <c r="G15" s="863"/>
      <c r="H15" s="864"/>
      <c r="I15" s="896" t="s">
        <v>149</v>
      </c>
      <c r="J15" s="898"/>
      <c r="K15" s="896" t="s">
        <v>149</v>
      </c>
      <c r="L15" s="897"/>
      <c r="M15" s="898"/>
    </row>
    <row r="16" spans="3:15" ht="15.75" customHeight="1" x14ac:dyDescent="0.35">
      <c r="C16" s="119"/>
      <c r="D16" s="119"/>
      <c r="E16" s="119"/>
      <c r="F16" s="119"/>
      <c r="G16" s="119"/>
      <c r="H16" s="852"/>
      <c r="I16" s="852"/>
      <c r="J16" s="852"/>
      <c r="K16" s="852"/>
      <c r="L16" s="113"/>
      <c r="M16" s="374"/>
    </row>
    <row r="17" spans="2:14" ht="18" x14ac:dyDescent="0.4">
      <c r="B17" s="232"/>
      <c r="C17" s="847" t="s">
        <v>299</v>
      </c>
      <c r="D17" s="847"/>
      <c r="E17" s="847"/>
      <c r="F17" s="777" t="str">
        <f>Supplier1!D7</f>
        <v>*</v>
      </c>
      <c r="G17" s="777"/>
      <c r="I17" s="846" t="s">
        <v>300</v>
      </c>
      <c r="J17" s="846"/>
      <c r="K17" s="847" t="s">
        <v>149</v>
      </c>
      <c r="L17" s="847"/>
      <c r="M17" s="847"/>
    </row>
    <row r="18" spans="2:14" ht="9.75" customHeight="1" x14ac:dyDescent="0.35">
      <c r="C18" s="120"/>
    </row>
    <row r="19" spans="2:14" ht="18" x14ac:dyDescent="0.35">
      <c r="C19" s="882" t="s">
        <v>301</v>
      </c>
      <c r="D19" s="883"/>
      <c r="E19" s="883"/>
      <c r="F19" s="883"/>
      <c r="G19" s="883"/>
      <c r="H19" s="883"/>
      <c r="I19" s="883"/>
      <c r="J19" s="883"/>
      <c r="K19" s="883"/>
      <c r="L19" s="884"/>
    </row>
    <row r="20" spans="2:14" ht="21.75" customHeight="1" x14ac:dyDescent="0.35">
      <c r="B20" s="121"/>
      <c r="C20" s="865" t="s">
        <v>302</v>
      </c>
      <c r="D20" s="865"/>
      <c r="E20" s="865"/>
      <c r="F20" s="865"/>
      <c r="G20" s="865"/>
      <c r="H20" s="865"/>
      <c r="I20" s="865"/>
      <c r="J20" s="865"/>
      <c r="K20" s="865"/>
      <c r="L20" s="865"/>
      <c r="M20" s="121"/>
      <c r="N20" s="121"/>
    </row>
    <row r="21" spans="2:14" ht="32.25" customHeight="1" x14ac:dyDescent="0.35">
      <c r="B21" s="121"/>
      <c r="C21" s="122" t="s">
        <v>303</v>
      </c>
      <c r="D21" s="866" t="str">
        <f>Supplier1!D10</f>
        <v>*</v>
      </c>
      <c r="E21" s="866"/>
      <c r="F21" s="866"/>
      <c r="G21" s="866"/>
      <c r="H21" s="866"/>
      <c r="I21" s="866"/>
      <c r="J21" s="866"/>
      <c r="K21" s="866"/>
      <c r="L21" s="866"/>
      <c r="M21" s="121"/>
      <c r="N21" s="121"/>
    </row>
    <row r="22" spans="2:14" ht="30.75" customHeight="1" x14ac:dyDescent="0.35">
      <c r="B22" s="123"/>
      <c r="C22" s="867" t="s">
        <v>304</v>
      </c>
      <c r="D22" s="867"/>
      <c r="E22" s="867"/>
      <c r="F22" s="867"/>
      <c r="G22" s="867"/>
      <c r="H22" s="867"/>
      <c r="I22" s="867"/>
      <c r="J22" s="867"/>
      <c r="K22" s="867"/>
      <c r="L22" s="867"/>
      <c r="M22" s="123"/>
      <c r="N22" s="123"/>
    </row>
    <row r="23" spans="2:14" ht="22.5" customHeight="1" x14ac:dyDescent="0.35">
      <c r="B23" s="123"/>
      <c r="C23" s="237" t="s">
        <v>305</v>
      </c>
      <c r="D23" s="868" t="str">
        <f>Supplier1!D14</f>
        <v>*</v>
      </c>
      <c r="E23" s="868"/>
      <c r="F23" s="868"/>
      <c r="G23" s="868"/>
      <c r="H23" s="868"/>
      <c r="I23" s="868"/>
      <c r="J23" s="868"/>
      <c r="K23" s="868"/>
      <c r="L23" s="868"/>
      <c r="M23" s="123"/>
      <c r="N23" s="123"/>
    </row>
    <row r="24" spans="2:14" ht="22.5" customHeight="1" x14ac:dyDescent="0.35">
      <c r="B24" s="123"/>
      <c r="C24" s="237" t="s">
        <v>306</v>
      </c>
      <c r="D24" s="868">
        <f>Supplier2!D14</f>
        <v>0</v>
      </c>
      <c r="E24" s="868"/>
      <c r="F24" s="868"/>
      <c r="G24" s="868"/>
      <c r="H24" s="868"/>
      <c r="I24" s="868"/>
      <c r="J24" s="868"/>
      <c r="K24" s="868"/>
      <c r="L24" s="868"/>
      <c r="M24" s="123"/>
      <c r="N24" s="123"/>
    </row>
    <row r="25" spans="2:14" ht="22.5" customHeight="1" x14ac:dyDescent="0.35">
      <c r="B25" s="123"/>
      <c r="C25" s="237" t="s">
        <v>307</v>
      </c>
      <c r="D25" s="868">
        <f>Supplier3!D14</f>
        <v>0</v>
      </c>
      <c r="E25" s="868"/>
      <c r="F25" s="868"/>
      <c r="G25" s="868"/>
      <c r="H25" s="868"/>
      <c r="I25" s="868"/>
      <c r="J25" s="868"/>
      <c r="K25" s="868"/>
      <c r="L25" s="868"/>
      <c r="M25" s="123"/>
      <c r="N25" s="123"/>
    </row>
    <row r="26" spans="2:14" ht="22.5" customHeight="1" x14ac:dyDescent="0.35">
      <c r="B26" s="123"/>
      <c r="C26" s="237" t="s">
        <v>308</v>
      </c>
      <c r="D26" s="868">
        <f>Supplier4!D14</f>
        <v>0</v>
      </c>
      <c r="E26" s="868"/>
      <c r="F26" s="868"/>
      <c r="G26" s="868"/>
      <c r="H26" s="868"/>
      <c r="I26" s="868"/>
      <c r="J26" s="868"/>
      <c r="K26" s="868"/>
      <c r="L26" s="868"/>
      <c r="M26" s="123"/>
      <c r="N26" s="123"/>
    </row>
    <row r="27" spans="2:14" ht="22.5" customHeight="1" x14ac:dyDescent="0.35">
      <c r="B27" s="123"/>
      <c r="C27" s="237" t="s">
        <v>309</v>
      </c>
      <c r="D27" s="868">
        <f>Supplier5!D14</f>
        <v>0</v>
      </c>
      <c r="E27" s="868"/>
      <c r="F27" s="868"/>
      <c r="G27" s="868"/>
      <c r="H27" s="868"/>
      <c r="I27" s="868"/>
      <c r="J27" s="868"/>
      <c r="K27" s="868"/>
      <c r="L27" s="868"/>
      <c r="M27" s="123"/>
      <c r="N27" s="123"/>
    </row>
    <row r="28" spans="2:14" ht="22.5" customHeight="1" x14ac:dyDescent="0.35">
      <c r="B28" s="123"/>
      <c r="C28" s="237" t="s">
        <v>310</v>
      </c>
      <c r="D28" s="868">
        <f>Supplier6!D14</f>
        <v>0</v>
      </c>
      <c r="E28" s="868"/>
      <c r="F28" s="868"/>
      <c r="G28" s="868"/>
      <c r="H28" s="868"/>
      <c r="I28" s="868"/>
      <c r="J28" s="868"/>
      <c r="K28" s="868"/>
      <c r="L28" s="868"/>
      <c r="M28" s="123"/>
      <c r="N28" s="123"/>
    </row>
    <row r="29" spans="2:14" ht="22.5" customHeight="1" x14ac:dyDescent="0.35">
      <c r="B29" s="123"/>
      <c r="C29" s="237" t="s">
        <v>311</v>
      </c>
      <c r="D29" s="868">
        <f>Supplier7!D14</f>
        <v>0</v>
      </c>
      <c r="E29" s="868"/>
      <c r="F29" s="868"/>
      <c r="G29" s="868"/>
      <c r="H29" s="868"/>
      <c r="I29" s="868"/>
      <c r="J29" s="868"/>
      <c r="K29" s="868"/>
      <c r="L29" s="868"/>
      <c r="M29" s="123"/>
      <c r="N29" s="123"/>
    </row>
    <row r="30" spans="2:14" ht="22.5" customHeight="1" x14ac:dyDescent="0.35">
      <c r="B30" s="123"/>
      <c r="C30" s="237" t="s">
        <v>312</v>
      </c>
      <c r="D30" s="868">
        <f>Supplier8!D14</f>
        <v>0</v>
      </c>
      <c r="E30" s="868"/>
      <c r="F30" s="868"/>
      <c r="G30" s="868"/>
      <c r="H30" s="868"/>
      <c r="I30" s="868"/>
      <c r="J30" s="868"/>
      <c r="K30" s="868"/>
      <c r="L30" s="868"/>
      <c r="M30" s="123"/>
      <c r="N30" s="123"/>
    </row>
    <row r="31" spans="2:14" ht="22.5" customHeight="1" x14ac:dyDescent="0.35">
      <c r="B31" s="123"/>
      <c r="C31" s="237" t="s">
        <v>313</v>
      </c>
      <c r="D31" s="868">
        <f>Supplier9!D14</f>
        <v>0</v>
      </c>
      <c r="E31" s="868"/>
      <c r="F31" s="868"/>
      <c r="G31" s="868"/>
      <c r="H31" s="868"/>
      <c r="I31" s="868"/>
      <c r="J31" s="868"/>
      <c r="K31" s="868"/>
      <c r="L31" s="868"/>
      <c r="M31" s="123"/>
      <c r="N31" s="123"/>
    </row>
    <row r="32" spans="2:14" ht="22.5" customHeight="1" x14ac:dyDescent="0.35">
      <c r="B32" s="123"/>
      <c r="C32" s="237" t="s">
        <v>314</v>
      </c>
      <c r="D32" s="868">
        <f>Supplier10!D14</f>
        <v>0</v>
      </c>
      <c r="E32" s="868"/>
      <c r="F32" s="868"/>
      <c r="G32" s="868"/>
      <c r="H32" s="868"/>
      <c r="I32" s="868"/>
      <c r="J32" s="868"/>
      <c r="K32" s="868"/>
      <c r="L32" s="868"/>
      <c r="M32" s="123"/>
      <c r="N32" s="123"/>
    </row>
    <row r="33" spans="2:24" ht="45" hidden="1" customHeight="1" x14ac:dyDescent="0.4">
      <c r="B33" s="123"/>
      <c r="C33" s="881" t="s">
        <v>315</v>
      </c>
      <c r="D33" s="881"/>
      <c r="E33" s="881"/>
      <c r="F33" s="881"/>
      <c r="G33" s="881"/>
      <c r="H33" s="881"/>
      <c r="I33" s="881"/>
      <c r="J33" s="881"/>
      <c r="K33" s="881"/>
      <c r="L33" s="881"/>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882" t="s">
        <v>316</v>
      </c>
      <c r="D35" s="883"/>
      <c r="E35" s="883"/>
      <c r="F35" s="883"/>
      <c r="G35" s="883"/>
      <c r="H35" s="883"/>
      <c r="I35" s="883"/>
      <c r="J35" s="883"/>
      <c r="K35" s="883"/>
      <c r="L35" s="884"/>
      <c r="M35" s="121"/>
      <c r="N35" s="121"/>
    </row>
    <row r="36" spans="2:24" ht="49.5" customHeight="1" x14ac:dyDescent="0.35">
      <c r="B36" s="123"/>
      <c r="C36" s="729" t="s">
        <v>317</v>
      </c>
      <c r="D36" s="729"/>
      <c r="E36" s="729"/>
      <c r="F36" s="729"/>
      <c r="G36" s="729"/>
      <c r="H36" s="729"/>
      <c r="I36" s="729"/>
      <c r="J36" s="729"/>
      <c r="K36" s="729"/>
      <c r="L36" s="729"/>
      <c r="M36" s="123"/>
      <c r="N36" s="123"/>
    </row>
    <row r="37" spans="2:24" ht="18" x14ac:dyDescent="0.35">
      <c r="B37" s="123"/>
      <c r="C37" s="729" t="s">
        <v>318</v>
      </c>
      <c r="D37" s="729"/>
      <c r="E37" s="729"/>
      <c r="F37" s="729"/>
      <c r="G37" s="729"/>
      <c r="H37" s="729"/>
      <c r="I37" s="729"/>
      <c r="J37" s="729"/>
      <c r="K37" s="729"/>
      <c r="L37" s="729"/>
      <c r="M37" s="123"/>
      <c r="N37" s="123"/>
    </row>
    <row r="38" spans="2:24" ht="18.75" customHeight="1" x14ac:dyDescent="0.35">
      <c r="B38" s="123"/>
      <c r="C38" s="318" t="str">
        <f>Requirements!B6</f>
        <v>Category 3</v>
      </c>
      <c r="D38" s="899" t="s">
        <v>319</v>
      </c>
      <c r="E38" s="899"/>
      <c r="F38" s="899"/>
      <c r="G38" s="899"/>
      <c r="H38" s="899"/>
      <c r="I38" s="899"/>
      <c r="J38" s="899"/>
      <c r="K38" s="899"/>
      <c r="L38" s="899"/>
      <c r="M38" s="899"/>
      <c r="N38" s="899"/>
      <c r="O38" s="899"/>
      <c r="P38" s="899"/>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885" t="s">
        <v>320</v>
      </c>
      <c r="E40" s="886"/>
      <c r="F40" s="886"/>
      <c r="G40" s="886"/>
      <c r="H40" s="886"/>
      <c r="I40" s="913"/>
      <c r="J40" s="885" t="s">
        <v>321</v>
      </c>
      <c r="K40" s="886"/>
      <c r="L40" s="887"/>
      <c r="M40" s="123"/>
      <c r="N40" s="123"/>
      <c r="U40" s="772" t="s">
        <v>321</v>
      </c>
      <c r="V40" s="773"/>
      <c r="W40" s="772" t="s">
        <v>322</v>
      </c>
      <c r="X40" s="773"/>
    </row>
    <row r="41" spans="2:24" ht="15.5" x14ac:dyDescent="0.35">
      <c r="B41" s="123"/>
      <c r="C41" s="324" t="s">
        <v>323</v>
      </c>
      <c r="D41" s="880" t="s">
        <v>324</v>
      </c>
      <c r="E41" s="880"/>
      <c r="F41" s="880"/>
      <c r="G41" s="880"/>
      <c r="H41" s="880"/>
      <c r="I41" s="880"/>
      <c r="J41" s="901" t="s">
        <v>325</v>
      </c>
      <c r="K41" s="902"/>
      <c r="L41" s="903"/>
      <c r="M41" s="123"/>
      <c r="N41" s="123"/>
      <c r="U41" s="774" t="s">
        <v>326</v>
      </c>
      <c r="V41" s="775"/>
      <c r="W41" s="774" t="s">
        <v>327</v>
      </c>
      <c r="X41" s="775"/>
    </row>
    <row r="42" spans="2:24" ht="43.5" customHeight="1" x14ac:dyDescent="0.35">
      <c r="B42" s="123"/>
      <c r="C42" s="228" t="s">
        <v>328</v>
      </c>
      <c r="D42" s="795" t="s">
        <v>329</v>
      </c>
      <c r="E42" s="795"/>
      <c r="F42" s="795"/>
      <c r="G42" s="795"/>
      <c r="H42" s="795"/>
      <c r="I42" s="795"/>
      <c r="J42" s="904" t="s">
        <v>330</v>
      </c>
      <c r="K42" s="905"/>
      <c r="L42" s="906"/>
      <c r="M42" s="123"/>
      <c r="N42" s="123"/>
      <c r="U42" s="774" t="s">
        <v>331</v>
      </c>
      <c r="V42" s="775"/>
      <c r="W42" s="774" t="s">
        <v>332</v>
      </c>
      <c r="X42" s="775"/>
    </row>
    <row r="43" spans="2:24" ht="15.5" x14ac:dyDescent="0.35">
      <c r="B43" s="123"/>
      <c r="C43" s="228" t="s">
        <v>333</v>
      </c>
      <c r="D43" s="796" t="s">
        <v>334</v>
      </c>
      <c r="E43" s="796"/>
      <c r="F43" s="796"/>
      <c r="G43" s="796"/>
      <c r="H43" s="796"/>
      <c r="I43" s="796"/>
      <c r="J43" s="904" t="s">
        <v>335</v>
      </c>
      <c r="K43" s="905"/>
      <c r="L43" s="906"/>
      <c r="M43" s="123"/>
      <c r="N43" s="123"/>
      <c r="U43" s="774" t="s">
        <v>336</v>
      </c>
      <c r="V43" s="775"/>
      <c r="W43" s="774" t="s">
        <v>337</v>
      </c>
      <c r="X43" s="775"/>
    </row>
    <row r="44" spans="2:24" ht="15.5" x14ac:dyDescent="0.35">
      <c r="B44" s="123"/>
      <c r="C44" s="228" t="s">
        <v>338</v>
      </c>
      <c r="D44" s="796" t="s">
        <v>339</v>
      </c>
      <c r="E44" s="796"/>
      <c r="F44" s="796"/>
      <c r="G44" s="796"/>
      <c r="H44" s="796"/>
      <c r="I44" s="796"/>
      <c r="J44" s="904" t="s">
        <v>340</v>
      </c>
      <c r="K44" s="905"/>
      <c r="L44" s="906"/>
      <c r="M44" s="123"/>
      <c r="N44" s="123"/>
      <c r="U44" s="774" t="s">
        <v>341</v>
      </c>
      <c r="V44" s="775"/>
      <c r="W44" s="774" t="s">
        <v>342</v>
      </c>
      <c r="X44" s="775"/>
    </row>
    <row r="45" spans="2:24" ht="33" customHeight="1" thickBot="1" x14ac:dyDescent="0.4">
      <c r="B45" s="123"/>
      <c r="C45" s="229" t="s">
        <v>343</v>
      </c>
      <c r="D45" s="797" t="s">
        <v>344</v>
      </c>
      <c r="E45" s="797"/>
      <c r="F45" s="797"/>
      <c r="G45" s="797"/>
      <c r="H45" s="797"/>
      <c r="I45" s="797"/>
      <c r="J45" s="907" t="s">
        <v>345</v>
      </c>
      <c r="K45" s="908"/>
      <c r="L45" s="909"/>
      <c r="M45" s="123"/>
      <c r="N45" s="123"/>
      <c r="U45" s="757" t="s">
        <v>346</v>
      </c>
      <c r="V45" s="758"/>
      <c r="W45" s="757" t="s">
        <v>347</v>
      </c>
      <c r="X45" s="758"/>
    </row>
    <row r="46" spans="2:24" ht="26.25" customHeight="1" x14ac:dyDescent="0.35">
      <c r="B46" s="123"/>
      <c r="C46" s="124" t="s">
        <v>348</v>
      </c>
      <c r="D46" s="123"/>
      <c r="E46" s="123"/>
      <c r="F46" s="123"/>
      <c r="G46" s="123"/>
      <c r="H46" s="123"/>
      <c r="I46" s="123"/>
      <c r="J46" s="123"/>
      <c r="K46" s="123"/>
      <c r="L46" s="123"/>
      <c r="M46" s="123"/>
      <c r="N46" s="123"/>
    </row>
    <row r="47" spans="2:24" ht="15.5" x14ac:dyDescent="0.35">
      <c r="C47" s="126" t="s">
        <v>349</v>
      </c>
      <c r="E47" s="18"/>
      <c r="F47" s="18"/>
      <c r="G47" s="18"/>
    </row>
    <row r="48" spans="2:24" ht="9.75" customHeight="1" thickBot="1" x14ac:dyDescent="0.4"/>
    <row r="49" spans="2:25" ht="16" thickBot="1" x14ac:dyDescent="0.4">
      <c r="C49" s="811" t="s">
        <v>320</v>
      </c>
      <c r="D49" s="812"/>
      <c r="E49" s="812"/>
      <c r="F49" s="812"/>
      <c r="G49" s="812"/>
      <c r="H49" s="812"/>
      <c r="I49" s="812"/>
      <c r="J49" s="812"/>
      <c r="K49" s="825" t="s">
        <v>137</v>
      </c>
      <c r="L49" s="826"/>
    </row>
    <row r="50" spans="2:25" ht="15.5" x14ac:dyDescent="0.35">
      <c r="C50" s="869" t="s">
        <v>350</v>
      </c>
      <c r="D50" s="870"/>
      <c r="E50" s="870"/>
      <c r="F50" s="870"/>
      <c r="G50" s="870"/>
      <c r="H50" s="870"/>
      <c r="I50" s="870"/>
      <c r="J50" s="870"/>
      <c r="K50" s="765">
        <v>2</v>
      </c>
      <c r="L50" s="766"/>
    </row>
    <row r="51" spans="2:25" ht="15.5" x14ac:dyDescent="0.35">
      <c r="C51" s="871" t="s">
        <v>351</v>
      </c>
      <c r="D51" s="872"/>
      <c r="E51" s="872"/>
      <c r="F51" s="872"/>
      <c r="G51" s="872"/>
      <c r="H51" s="872"/>
      <c r="I51" s="872"/>
      <c r="J51" s="872"/>
      <c r="K51" s="765">
        <v>1</v>
      </c>
      <c r="L51" s="766"/>
    </row>
    <row r="52" spans="2:25" ht="16" thickBot="1" x14ac:dyDescent="0.4">
      <c r="C52" s="873" t="s">
        <v>352</v>
      </c>
      <c r="D52" s="874"/>
      <c r="E52" s="874"/>
      <c r="F52" s="874"/>
      <c r="G52" s="874"/>
      <c r="H52" s="874"/>
      <c r="I52" s="874"/>
      <c r="J52" s="874"/>
      <c r="K52" s="767">
        <v>0</v>
      </c>
      <c r="L52" s="768"/>
    </row>
    <row r="53" spans="2:25" ht="8.25" customHeight="1" x14ac:dyDescent="0.35"/>
    <row r="54" spans="2:25" ht="15.5" x14ac:dyDescent="0.35">
      <c r="C54" s="384" t="s">
        <v>353</v>
      </c>
      <c r="E54" s="127"/>
      <c r="F54" s="127"/>
      <c r="G54" s="127"/>
      <c r="H54" s="121"/>
    </row>
    <row r="55" spans="2:25" ht="10.5" customHeight="1" thickBot="1" x14ac:dyDescent="0.4"/>
    <row r="56" spans="2:25" ht="16" thickBot="1" x14ac:dyDescent="0.4">
      <c r="C56" s="811" t="s">
        <v>320</v>
      </c>
      <c r="D56" s="812"/>
      <c r="E56" s="812"/>
      <c r="F56" s="812"/>
      <c r="G56" s="812"/>
      <c r="H56" s="812"/>
      <c r="I56" s="812"/>
      <c r="J56" s="812"/>
      <c r="K56" s="817" t="s">
        <v>354</v>
      </c>
      <c r="L56" s="818"/>
      <c r="M56" s="230"/>
    </row>
    <row r="57" spans="2:25" ht="31.5" customHeight="1" x14ac:dyDescent="0.35">
      <c r="C57" s="813" t="s">
        <v>355</v>
      </c>
      <c r="D57" s="814"/>
      <c r="E57" s="814"/>
      <c r="F57" s="814"/>
      <c r="G57" s="814"/>
      <c r="H57" s="814"/>
      <c r="I57" s="814"/>
      <c r="J57" s="814"/>
      <c r="K57" s="819">
        <v>1</v>
      </c>
      <c r="L57" s="820"/>
      <c r="M57" s="231"/>
    </row>
    <row r="58" spans="2:25" ht="30.75" customHeight="1" x14ac:dyDescent="0.35">
      <c r="C58" s="815" t="s">
        <v>356</v>
      </c>
      <c r="D58" s="796"/>
      <c r="E58" s="796"/>
      <c r="F58" s="796"/>
      <c r="G58" s="796"/>
      <c r="H58" s="796"/>
      <c r="I58" s="796"/>
      <c r="J58" s="816"/>
      <c r="K58" s="821" t="s">
        <v>357</v>
      </c>
      <c r="L58" s="822"/>
      <c r="M58" s="231"/>
    </row>
    <row r="59" spans="2:25" ht="16" thickBot="1" x14ac:dyDescent="0.4">
      <c r="C59" s="878" t="s">
        <v>358</v>
      </c>
      <c r="D59" s="797"/>
      <c r="E59" s="797"/>
      <c r="F59" s="797"/>
      <c r="G59" s="797"/>
      <c r="H59" s="797"/>
      <c r="I59" s="797"/>
      <c r="J59" s="879"/>
      <c r="K59" s="823">
        <v>0</v>
      </c>
      <c r="L59" s="824"/>
      <c r="M59" s="231"/>
      <c r="N59" s="125"/>
    </row>
    <row r="60" spans="2:25" ht="21" customHeight="1" x14ac:dyDescent="0.35">
      <c r="B60" s="125"/>
      <c r="M60" s="125"/>
      <c r="N60" s="125"/>
    </row>
    <row r="61" spans="2:25" ht="43.5" customHeight="1" x14ac:dyDescent="0.35">
      <c r="B61" s="125"/>
      <c r="C61" s="729" t="s">
        <v>359</v>
      </c>
      <c r="D61" s="729"/>
      <c r="E61" s="729"/>
      <c r="F61" s="729"/>
      <c r="G61" s="729"/>
      <c r="H61" s="729"/>
      <c r="I61" s="729"/>
      <c r="J61" s="729"/>
      <c r="K61" s="729"/>
      <c r="L61" s="729"/>
      <c r="M61" s="729"/>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791" t="s">
        <v>360</v>
      </c>
      <c r="D63" s="792"/>
      <c r="E63" s="792"/>
      <c r="F63" s="792"/>
      <c r="G63" s="792"/>
      <c r="H63" s="792"/>
      <c r="I63" s="792"/>
      <c r="J63" s="792"/>
      <c r="K63" s="792"/>
      <c r="L63" s="792"/>
      <c r="M63" s="793"/>
      <c r="N63" s="125"/>
      <c r="P63" s="281"/>
      <c r="Q63" s="281"/>
      <c r="R63" s="281"/>
      <c r="S63" s="281"/>
      <c r="T63" s="281"/>
      <c r="U63" s="281"/>
      <c r="V63" s="281"/>
      <c r="W63" s="281"/>
      <c r="X63" s="281"/>
      <c r="Y63" s="281"/>
    </row>
    <row r="64" spans="2:25" ht="18.5" thickBot="1" x14ac:dyDescent="0.45">
      <c r="B64" s="125"/>
      <c r="C64" s="794" t="s">
        <v>361</v>
      </c>
      <c r="D64" s="794"/>
      <c r="E64" s="794"/>
      <c r="F64" s="794"/>
      <c r="G64" s="794"/>
      <c r="L64" s="27"/>
      <c r="P64" s="281"/>
      <c r="Q64" s="281"/>
      <c r="R64" s="281"/>
      <c r="S64" s="281"/>
      <c r="T64" s="281"/>
      <c r="U64" s="281"/>
      <c r="V64" s="281"/>
      <c r="W64" s="281"/>
      <c r="X64" s="281"/>
      <c r="Y64" s="281"/>
    </row>
    <row r="65" spans="2:26" ht="39.75" customHeight="1" thickBot="1" x14ac:dyDescent="0.45">
      <c r="B65" s="125"/>
      <c r="C65" s="785" t="s">
        <v>362</v>
      </c>
      <c r="D65" s="786"/>
      <c r="E65" s="786"/>
      <c r="F65" s="787"/>
      <c r="G65" s="808" t="s">
        <v>363</v>
      </c>
      <c r="H65" s="809"/>
      <c r="I65" s="809"/>
      <c r="J65" s="809"/>
      <c r="K65" s="810"/>
      <c r="L65" s="785" t="s">
        <v>364</v>
      </c>
      <c r="M65" s="910" t="s">
        <v>365</v>
      </c>
      <c r="P65" s="281"/>
      <c r="Q65" s="281"/>
      <c r="R65" s="281"/>
      <c r="S65" s="281"/>
      <c r="T65" s="281"/>
      <c r="U65" s="281"/>
      <c r="V65" s="281"/>
      <c r="W65" s="281"/>
      <c r="X65" s="281"/>
      <c r="Y65" s="281"/>
    </row>
    <row r="66" spans="2:26" ht="20.25" customHeight="1" thickBot="1" x14ac:dyDescent="0.4">
      <c r="C66" s="788"/>
      <c r="D66" s="789"/>
      <c r="E66" s="789"/>
      <c r="F66" s="790"/>
      <c r="G66" s="128" t="s">
        <v>6</v>
      </c>
      <c r="H66" s="129" t="s">
        <v>7</v>
      </c>
      <c r="I66" s="129" t="s">
        <v>8</v>
      </c>
      <c r="J66" s="129" t="s">
        <v>9</v>
      </c>
      <c r="K66" s="130" t="s">
        <v>10</v>
      </c>
      <c r="L66" s="807"/>
      <c r="M66" s="911"/>
    </row>
    <row r="67" spans="2:26" ht="29.25" customHeight="1" thickBot="1" x14ac:dyDescent="0.4">
      <c r="C67" s="798" t="s">
        <v>366</v>
      </c>
      <c r="D67" s="799"/>
      <c r="E67" s="799"/>
      <c r="F67" s="800"/>
      <c r="G67" s="328">
        <f>Supplier1!I21</f>
        <v>0.25</v>
      </c>
      <c r="H67" s="328">
        <f>Supplier1!I46</f>
        <v>0.25</v>
      </c>
      <c r="I67" s="328">
        <f>Supplier1!I59</f>
        <v>0.2</v>
      </c>
      <c r="J67" s="328">
        <f>Supplier1!I67</f>
        <v>0.2</v>
      </c>
      <c r="K67" s="329">
        <f>Supplier1!I76</f>
        <v>9.9999999999999978E-2</v>
      </c>
      <c r="L67" s="788"/>
      <c r="M67" s="911"/>
      <c r="Z67" s="253"/>
    </row>
    <row r="68" spans="2:26" ht="47.25" customHeight="1" thickBot="1" x14ac:dyDescent="0.4">
      <c r="C68" s="801" t="s">
        <v>367</v>
      </c>
      <c r="D68" s="802"/>
      <c r="E68" s="802"/>
      <c r="F68" s="803"/>
      <c r="G68" s="326" t="s">
        <v>368</v>
      </c>
      <c r="H68" s="326" t="s">
        <v>369</v>
      </c>
      <c r="I68" s="326" t="s">
        <v>370</v>
      </c>
      <c r="J68" s="326" t="s">
        <v>371</v>
      </c>
      <c r="K68" s="326" t="s">
        <v>372</v>
      </c>
      <c r="L68" s="327" t="s">
        <v>373</v>
      </c>
      <c r="M68" s="912"/>
      <c r="P68" s="253"/>
      <c r="Q68" s="253"/>
      <c r="R68" s="253"/>
      <c r="S68" s="253"/>
      <c r="T68" s="253"/>
      <c r="U68" s="253"/>
      <c r="V68" s="253"/>
      <c r="W68" s="253"/>
      <c r="X68" s="253"/>
      <c r="Y68" s="253"/>
      <c r="Z68" s="253"/>
    </row>
    <row r="69" spans="2:26" ht="18.5" x14ac:dyDescent="0.45">
      <c r="C69" s="804" t="str">
        <f t="shared" ref="C69" si="0">IF($D$23&gt;0,$D$23,"Supplier 1")</f>
        <v>*</v>
      </c>
      <c r="D69" s="805"/>
      <c r="E69" s="805"/>
      <c r="F69" s="806"/>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778"/>
      <c r="Q69" s="743"/>
      <c r="R69" s="743"/>
      <c r="S69" s="743"/>
      <c r="T69" s="743"/>
      <c r="U69" s="743"/>
      <c r="V69" s="743"/>
      <c r="W69" s="743"/>
      <c r="X69" s="743"/>
    </row>
    <row r="70" spans="2:26" ht="18.5" x14ac:dyDescent="0.45">
      <c r="C70" s="759" t="str">
        <f t="shared" ref="C70" si="1">IF($D$24&gt;0,$D$24,"Supplier 2")</f>
        <v>Supplier 2</v>
      </c>
      <c r="D70" s="760"/>
      <c r="E70" s="760"/>
      <c r="F70" s="761"/>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743"/>
      <c r="Q70" s="743"/>
      <c r="R70" s="743"/>
      <c r="S70" s="743"/>
      <c r="T70" s="743"/>
      <c r="U70" s="743"/>
      <c r="V70" s="743"/>
      <c r="W70" s="743"/>
      <c r="X70" s="743"/>
    </row>
    <row r="71" spans="2:26" ht="18.5" x14ac:dyDescent="0.45">
      <c r="C71" s="759" t="str">
        <f t="shared" ref="C71" si="2">IF($D$25&gt;0,$D$25,"Supplier 3")</f>
        <v>Supplier 3</v>
      </c>
      <c r="D71" s="760"/>
      <c r="E71" s="760"/>
      <c r="F71" s="761"/>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743"/>
      <c r="Q71" s="743"/>
      <c r="R71" s="743"/>
      <c r="S71" s="743"/>
      <c r="T71" s="743"/>
      <c r="U71" s="743"/>
      <c r="V71" s="743"/>
      <c r="W71" s="743"/>
      <c r="X71" s="743"/>
    </row>
    <row r="72" spans="2:26" ht="18.5" x14ac:dyDescent="0.45">
      <c r="C72" s="759" t="str">
        <f t="shared" ref="C72" si="4">IF($D$26&gt;0,$D$26,"Supplier 4")</f>
        <v>Supplier 4</v>
      </c>
      <c r="D72" s="760"/>
      <c r="E72" s="760"/>
      <c r="F72" s="761"/>
      <c r="G72" s="243">
        <f>Scorecard!G7</f>
        <v>0</v>
      </c>
      <c r="H72" s="244">
        <f>Scorecard!K7</f>
        <v>0</v>
      </c>
      <c r="I72" s="245">
        <f>Scorecard!N7</f>
        <v>0</v>
      </c>
      <c r="J72" s="245">
        <f>Scorecard!Q7</f>
        <v>0</v>
      </c>
      <c r="K72" s="246">
        <f>Scorecard!T7</f>
        <v>0</v>
      </c>
      <c r="L72" s="247">
        <f>Scorecard!U7</f>
        <v>0</v>
      </c>
      <c r="M72" s="390" t="str">
        <f t="shared" si="3"/>
        <v>Non Compliant</v>
      </c>
      <c r="N72" s="232"/>
      <c r="P72" s="743"/>
      <c r="Q72" s="743"/>
      <c r="R72" s="743"/>
      <c r="S72" s="743"/>
      <c r="T72" s="743"/>
      <c r="U72" s="743"/>
      <c r="V72" s="743"/>
      <c r="W72" s="743"/>
      <c r="X72" s="743"/>
    </row>
    <row r="73" spans="2:26" s="232" customFormat="1" ht="18.5" x14ac:dyDescent="0.45">
      <c r="C73" s="759" t="str">
        <f t="shared" ref="C73" si="5">IF($D$27&gt;0,$D$27,"Supplier 5")</f>
        <v>Supplier 5</v>
      </c>
      <c r="D73" s="760"/>
      <c r="E73" s="760"/>
      <c r="F73" s="761"/>
      <c r="G73" s="243">
        <f>Scorecard!G8</f>
        <v>0</v>
      </c>
      <c r="H73" s="244">
        <f>Scorecard!K8</f>
        <v>0</v>
      </c>
      <c r="I73" s="245">
        <f>Scorecard!N8</f>
        <v>0</v>
      </c>
      <c r="J73" s="245">
        <f>Scorecard!Q8</f>
        <v>0</v>
      </c>
      <c r="K73" s="246">
        <f>Scorecard!T8</f>
        <v>0</v>
      </c>
      <c r="L73" s="247">
        <f>Scorecard!U8</f>
        <v>0</v>
      </c>
      <c r="M73" s="390" t="str">
        <f t="shared" si="3"/>
        <v>Non Compliant</v>
      </c>
      <c r="P73" s="743"/>
      <c r="Q73" s="743"/>
      <c r="R73" s="743"/>
      <c r="S73" s="743"/>
      <c r="T73" s="743"/>
      <c r="U73" s="743"/>
      <c r="V73" s="743"/>
      <c r="W73" s="743"/>
      <c r="X73" s="743"/>
    </row>
    <row r="74" spans="2:26" s="232" customFormat="1" ht="18.5" x14ac:dyDescent="0.45">
      <c r="C74" s="759" t="str">
        <f t="shared" ref="C74" si="6">IF($D$28&gt;0,$D$28,"Supplier 6")</f>
        <v>Supplier 6</v>
      </c>
      <c r="D74" s="760"/>
      <c r="E74" s="760"/>
      <c r="F74" s="761"/>
      <c r="G74" s="243">
        <f>Scorecard!G9</f>
        <v>0</v>
      </c>
      <c r="H74" s="244">
        <f>Scorecard!K9</f>
        <v>0</v>
      </c>
      <c r="I74" s="245">
        <f>Scorecard!N9</f>
        <v>0</v>
      </c>
      <c r="J74" s="245">
        <f>Scorecard!Q9</f>
        <v>0</v>
      </c>
      <c r="K74" s="246">
        <f>Scorecard!T9</f>
        <v>0</v>
      </c>
      <c r="L74" s="247">
        <f>Scorecard!U9</f>
        <v>0</v>
      </c>
      <c r="M74" s="390" t="str">
        <f t="shared" si="3"/>
        <v>Non Compliant</v>
      </c>
      <c r="P74" s="743"/>
      <c r="Q74" s="743"/>
      <c r="R74" s="743"/>
      <c r="S74" s="743"/>
      <c r="T74" s="743"/>
      <c r="U74" s="743"/>
      <c r="V74" s="743"/>
      <c r="W74" s="743"/>
      <c r="X74" s="743"/>
      <c r="Y74" s="743"/>
    </row>
    <row r="75" spans="2:26" s="232" customFormat="1" ht="18.5" x14ac:dyDescent="0.45">
      <c r="C75" s="759" t="str">
        <f t="shared" ref="C75" si="7">IF($D$29&gt;0,$D$29,"Supplier 7")</f>
        <v>Supplier 7</v>
      </c>
      <c r="D75" s="760"/>
      <c r="E75" s="760"/>
      <c r="F75" s="761"/>
      <c r="G75" s="243">
        <f>Scorecard!G10</f>
        <v>0</v>
      </c>
      <c r="H75" s="244">
        <f>Scorecard!K10</f>
        <v>0</v>
      </c>
      <c r="I75" s="245">
        <f>Scorecard!N10</f>
        <v>0</v>
      </c>
      <c r="J75" s="245">
        <f>Scorecard!Q10</f>
        <v>0</v>
      </c>
      <c r="K75" s="246">
        <f>Scorecard!T10</f>
        <v>0</v>
      </c>
      <c r="L75" s="247">
        <f>Scorecard!U10</f>
        <v>0</v>
      </c>
      <c r="M75" s="390" t="str">
        <f t="shared" si="3"/>
        <v>Non Compliant</v>
      </c>
      <c r="P75" s="743"/>
      <c r="Q75" s="743"/>
      <c r="R75" s="743"/>
      <c r="S75" s="743"/>
      <c r="T75" s="743"/>
      <c r="U75" s="743"/>
      <c r="V75" s="743"/>
      <c r="W75" s="743"/>
      <c r="X75" s="743"/>
      <c r="Y75" s="743"/>
    </row>
    <row r="76" spans="2:26" s="232" customFormat="1" ht="18.5" x14ac:dyDescent="0.45">
      <c r="C76" s="759" t="str">
        <f t="shared" ref="C76" si="8">IF($D$30&gt;0,$D$30,"Supplier 8")</f>
        <v>Supplier 8</v>
      </c>
      <c r="D76" s="760"/>
      <c r="E76" s="760"/>
      <c r="F76" s="761"/>
      <c r="G76" s="243">
        <f>Scorecard!G11</f>
        <v>0</v>
      </c>
      <c r="H76" s="244">
        <f>Scorecard!K11</f>
        <v>0</v>
      </c>
      <c r="I76" s="245">
        <f>Scorecard!N11</f>
        <v>0</v>
      </c>
      <c r="J76" s="245">
        <f>Scorecard!Q11</f>
        <v>0</v>
      </c>
      <c r="K76" s="246">
        <f>Scorecard!T11</f>
        <v>0</v>
      </c>
      <c r="L76" s="247">
        <f>Scorecard!U11</f>
        <v>0</v>
      </c>
      <c r="M76" s="390" t="str">
        <f t="shared" si="3"/>
        <v>Non Compliant</v>
      </c>
      <c r="P76" s="743"/>
      <c r="Q76" s="743"/>
      <c r="R76" s="743"/>
      <c r="S76" s="743"/>
      <c r="T76" s="743"/>
      <c r="U76" s="743"/>
      <c r="V76" s="743"/>
      <c r="W76" s="743"/>
      <c r="X76" s="743"/>
      <c r="Y76" s="743"/>
    </row>
    <row r="77" spans="2:26" s="232" customFormat="1" ht="18.5" x14ac:dyDescent="0.45">
      <c r="C77" s="759" t="str">
        <f t="shared" ref="C77" si="9">IF($D$31&gt;0,$D$31,"Supplier 9")</f>
        <v>Supplier 9</v>
      </c>
      <c r="D77" s="760"/>
      <c r="E77" s="760"/>
      <c r="F77" s="761"/>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782" t="str">
        <f t="shared" ref="C78" si="10">IF($D$32&gt;0,$D$32,"Supplier 10")</f>
        <v>Supplier 10</v>
      </c>
      <c r="D78" s="783"/>
      <c r="E78" s="783"/>
      <c r="F78" s="784"/>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875"/>
      <c r="D79" s="875"/>
      <c r="E79" s="875"/>
      <c r="F79" s="875"/>
      <c r="G79" s="876"/>
      <c r="H79" s="876"/>
      <c r="I79" s="876"/>
      <c r="J79" s="876"/>
      <c r="K79" s="876"/>
      <c r="L79" s="875"/>
      <c r="M79"/>
    </row>
    <row r="80" spans="2:26" s="232" customFormat="1" ht="18.75" customHeight="1" x14ac:dyDescent="0.4">
      <c r="C80" s="877" t="s">
        <v>374</v>
      </c>
      <c r="D80" s="877"/>
      <c r="E80" s="877"/>
      <c r="F80" s="877"/>
      <c r="G80" s="877"/>
      <c r="H80" s="877"/>
      <c r="I80" s="877"/>
      <c r="J80" s="877"/>
      <c r="K80" s="877"/>
      <c r="L80" s="877"/>
      <c r="M80"/>
      <c r="N80"/>
    </row>
    <row r="81" spans="2:14" s="232" customFormat="1" ht="9" customHeight="1" x14ac:dyDescent="0.4">
      <c r="C81" s="322"/>
      <c r="D81" s="322"/>
      <c r="E81" s="322"/>
      <c r="F81" s="322"/>
      <c r="G81" s="322"/>
      <c r="H81" s="322"/>
      <c r="I81" s="322"/>
      <c r="J81" s="322"/>
      <c r="K81" s="322"/>
      <c r="L81" s="322"/>
      <c r="M81"/>
      <c r="N81"/>
    </row>
    <row r="82" spans="2:14" ht="15.5" x14ac:dyDescent="0.35">
      <c r="C82" s="734" t="s">
        <v>375</v>
      </c>
      <c r="D82" s="735"/>
      <c r="E82" s="735"/>
      <c r="F82" s="735"/>
      <c r="G82" s="735"/>
      <c r="H82" s="735"/>
      <c r="I82" s="735"/>
      <c r="J82" s="735"/>
      <c r="K82" s="735"/>
      <c r="L82" s="735"/>
      <c r="M82" s="736"/>
    </row>
    <row r="83" spans="2:14" ht="97.15" customHeight="1" x14ac:dyDescent="0.35">
      <c r="C83" s="762" t="s">
        <v>376</v>
      </c>
      <c r="D83" s="763"/>
      <c r="E83" s="763"/>
      <c r="F83" s="763"/>
      <c r="G83" s="763"/>
      <c r="H83" s="763"/>
      <c r="I83" s="763"/>
      <c r="J83" s="763"/>
      <c r="K83" s="763"/>
      <c r="L83" s="763"/>
      <c r="M83" s="764"/>
    </row>
    <row r="84" spans="2:14" ht="18" x14ac:dyDescent="0.4">
      <c r="C84" s="737" t="str">
        <f>IF($D$23&gt;0,$D$23,"Supplier 1")</f>
        <v>*</v>
      </c>
      <c r="D84" s="738"/>
      <c r="E84" s="739">
        <f>Supplier1!K25</f>
        <v>0</v>
      </c>
      <c r="F84" s="739"/>
      <c r="G84" s="739"/>
      <c r="H84" s="739"/>
      <c r="I84" s="739"/>
      <c r="J84" s="739"/>
      <c r="K84" s="739"/>
      <c r="L84" s="739"/>
      <c r="M84" s="739"/>
    </row>
    <row r="85" spans="2:14" ht="18" x14ac:dyDescent="0.4">
      <c r="C85" s="737" t="str">
        <f>IF($D$24&gt;0,$D$24,"Supplier 2")</f>
        <v>Supplier 2</v>
      </c>
      <c r="D85" s="738"/>
      <c r="E85" s="739">
        <f>Supplier2!K26</f>
        <v>0</v>
      </c>
      <c r="F85" s="739"/>
      <c r="G85" s="739"/>
      <c r="H85" s="739"/>
      <c r="I85" s="739"/>
      <c r="J85" s="739"/>
      <c r="K85" s="739"/>
      <c r="L85" s="739"/>
      <c r="M85" s="739"/>
      <c r="N85" s="125"/>
    </row>
    <row r="86" spans="2:14" ht="18" x14ac:dyDescent="0.4">
      <c r="C86" s="737" t="str">
        <f>IF($D$25&gt;0,$D$25,"Supplier 3")</f>
        <v>Supplier 3</v>
      </c>
      <c r="D86" s="738"/>
      <c r="E86" s="739">
        <f>Supplier3!K25</f>
        <v>0</v>
      </c>
      <c r="F86" s="739"/>
      <c r="G86" s="739"/>
      <c r="H86" s="739"/>
      <c r="I86" s="739"/>
      <c r="J86" s="739"/>
      <c r="K86" s="739"/>
      <c r="L86" s="739"/>
      <c r="M86" s="739"/>
      <c r="N86" s="232"/>
    </row>
    <row r="87" spans="2:14" ht="18" x14ac:dyDescent="0.4">
      <c r="B87" s="125"/>
      <c r="C87" s="737" t="str">
        <f>IF($D$26&gt;0,$D$26,"Supplier 4")</f>
        <v>Supplier 4</v>
      </c>
      <c r="D87" s="738"/>
      <c r="E87" s="739">
        <f>Supplier4!K25</f>
        <v>0</v>
      </c>
      <c r="F87" s="739"/>
      <c r="G87" s="739"/>
      <c r="H87" s="739"/>
      <c r="I87" s="739"/>
      <c r="J87" s="739"/>
      <c r="K87" s="739"/>
      <c r="L87" s="739"/>
      <c r="M87" s="739"/>
      <c r="N87" s="232"/>
    </row>
    <row r="88" spans="2:14" s="232" customFormat="1" ht="18" x14ac:dyDescent="0.4">
      <c r="C88" s="737" t="str">
        <f>IF($D$27&gt;0,$D$27,"Supplier 5")</f>
        <v>Supplier 5</v>
      </c>
      <c r="D88" s="738"/>
      <c r="E88" s="739">
        <f>Supplier5!K25</f>
        <v>0</v>
      </c>
      <c r="F88" s="739"/>
      <c r="G88" s="739"/>
      <c r="H88" s="739"/>
      <c r="I88" s="739"/>
      <c r="J88" s="739"/>
      <c r="K88" s="739"/>
      <c r="L88" s="739"/>
      <c r="M88" s="739"/>
    </row>
    <row r="89" spans="2:14" s="232" customFormat="1" ht="18" x14ac:dyDescent="0.4">
      <c r="C89" s="737" t="str">
        <f>IF($D$28&gt;0,$D$28,"Supplier 6")</f>
        <v>Supplier 6</v>
      </c>
      <c r="D89" s="738"/>
      <c r="E89" s="739">
        <f>Supplier6!K25</f>
        <v>0</v>
      </c>
      <c r="F89" s="739"/>
      <c r="G89" s="739"/>
      <c r="H89" s="739"/>
      <c r="I89" s="739"/>
      <c r="J89" s="739"/>
      <c r="K89" s="739"/>
      <c r="L89" s="739"/>
      <c r="M89" s="739"/>
    </row>
    <row r="90" spans="2:14" s="232" customFormat="1" ht="18" x14ac:dyDescent="0.4">
      <c r="C90" s="737" t="str">
        <f>IF($D$29&gt;0,$D$29,"Supplier 7")</f>
        <v>Supplier 7</v>
      </c>
      <c r="D90" s="738"/>
      <c r="E90" s="739">
        <f>Supplier7!K25</f>
        <v>0</v>
      </c>
      <c r="F90" s="739"/>
      <c r="G90" s="739"/>
      <c r="H90" s="739"/>
      <c r="I90" s="739"/>
      <c r="J90" s="739"/>
      <c r="K90" s="739"/>
      <c r="L90" s="739"/>
      <c r="M90" s="739"/>
    </row>
    <row r="91" spans="2:14" s="232" customFormat="1" ht="18" x14ac:dyDescent="0.4">
      <c r="C91" s="737" t="str">
        <f>IF($D$30&gt;0,$D$30,"Supplier 8")</f>
        <v>Supplier 8</v>
      </c>
      <c r="D91" s="738"/>
      <c r="E91" s="739">
        <f>Supplier8!K25</f>
        <v>0</v>
      </c>
      <c r="F91" s="739"/>
      <c r="G91" s="739"/>
      <c r="H91" s="739"/>
      <c r="I91" s="739"/>
      <c r="J91" s="739"/>
      <c r="K91" s="739"/>
      <c r="L91" s="739"/>
      <c r="M91" s="739"/>
    </row>
    <row r="92" spans="2:14" s="232" customFormat="1" ht="18" x14ac:dyDescent="0.4">
      <c r="C92" s="737" t="str">
        <f>IF($D$31&gt;0,$D$31,"Supplier 9")</f>
        <v>Supplier 9</v>
      </c>
      <c r="D92" s="738"/>
      <c r="E92" s="739">
        <f>Supplier9!K25</f>
        <v>0</v>
      </c>
      <c r="F92" s="739"/>
      <c r="G92" s="739"/>
      <c r="H92" s="739"/>
      <c r="I92" s="739"/>
      <c r="J92" s="739"/>
      <c r="K92" s="739"/>
      <c r="L92" s="739"/>
      <c r="M92" s="739"/>
    </row>
    <row r="93" spans="2:14" s="232" customFormat="1" ht="18" x14ac:dyDescent="0.4">
      <c r="C93" s="737" t="str">
        <f>IF($D$32&gt;0,$D$32,"Supplier 10")</f>
        <v>Supplier 10</v>
      </c>
      <c r="D93" s="738"/>
      <c r="E93" s="739">
        <f>Supplier10!K25</f>
        <v>0</v>
      </c>
      <c r="F93" s="739"/>
      <c r="G93" s="739"/>
      <c r="H93" s="739"/>
      <c r="I93" s="739"/>
      <c r="J93" s="739"/>
      <c r="K93" s="739"/>
      <c r="L93" s="739"/>
      <c r="M93" s="739"/>
    </row>
    <row r="94" spans="2:14" s="232" customFormat="1" ht="22.5" customHeight="1" x14ac:dyDescent="0.4">
      <c r="C94" s="233"/>
      <c r="D94" s="233"/>
      <c r="E94" s="233"/>
      <c r="F94" s="233"/>
      <c r="G94" s="233"/>
      <c r="H94" s="233"/>
    </row>
    <row r="95" spans="2:14" s="232" customFormat="1" ht="18" x14ac:dyDescent="0.4">
      <c r="C95" s="731" t="s">
        <v>377</v>
      </c>
      <c r="D95" s="732"/>
      <c r="E95" s="732"/>
      <c r="F95" s="732"/>
      <c r="G95" s="732"/>
      <c r="H95" s="732"/>
      <c r="I95" s="732"/>
      <c r="J95" s="732"/>
      <c r="K95" s="732"/>
      <c r="L95" s="732"/>
      <c r="M95" s="733"/>
    </row>
    <row r="96" spans="2:14" s="232" customFormat="1" ht="81" customHeight="1" x14ac:dyDescent="0.4">
      <c r="C96" s="762" t="s">
        <v>378</v>
      </c>
      <c r="D96" s="763"/>
      <c r="E96" s="763"/>
      <c r="F96" s="763"/>
      <c r="G96" s="763"/>
      <c r="H96" s="763"/>
      <c r="I96" s="763"/>
      <c r="J96" s="763"/>
      <c r="K96" s="763"/>
      <c r="L96" s="763"/>
      <c r="M96" s="764"/>
    </row>
    <row r="97" spans="3:13" s="232" customFormat="1" ht="18" x14ac:dyDescent="0.4">
      <c r="C97" s="737" t="str">
        <f>IF($D$23&gt;0,$D$23,"Supplier 1")</f>
        <v>*</v>
      </c>
      <c r="D97" s="738"/>
      <c r="E97" s="739">
        <f>Supplier1!K48</f>
        <v>0</v>
      </c>
      <c r="F97" s="739"/>
      <c r="G97" s="739"/>
      <c r="H97" s="739"/>
      <c r="I97" s="739"/>
      <c r="J97" s="739"/>
      <c r="K97" s="739"/>
      <c r="L97" s="739"/>
      <c r="M97" s="739"/>
    </row>
    <row r="98" spans="3:13" s="232" customFormat="1" ht="18" x14ac:dyDescent="0.4">
      <c r="C98" s="737" t="str">
        <f>IF($D$24&gt;0,$D$24,"Supplier 2")</f>
        <v>Supplier 2</v>
      </c>
      <c r="D98" s="738"/>
      <c r="E98" s="739">
        <f>Supplier2!K49</f>
        <v>0</v>
      </c>
      <c r="F98" s="739"/>
      <c r="G98" s="739"/>
      <c r="H98" s="739"/>
      <c r="I98" s="739"/>
      <c r="J98" s="739"/>
      <c r="K98" s="739"/>
      <c r="L98" s="739"/>
      <c r="M98" s="739"/>
    </row>
    <row r="99" spans="3:13" s="232" customFormat="1" ht="18" x14ac:dyDescent="0.4">
      <c r="C99" s="737" t="str">
        <f>IF($D$25&gt;0,$D$25,"Supplier 3")</f>
        <v>Supplier 3</v>
      </c>
      <c r="D99" s="738"/>
      <c r="E99" s="739">
        <f>Supplier3!K49</f>
        <v>0</v>
      </c>
      <c r="F99" s="739"/>
      <c r="G99" s="739"/>
      <c r="H99" s="739"/>
      <c r="I99" s="739"/>
      <c r="J99" s="739"/>
      <c r="K99" s="739"/>
      <c r="L99" s="739"/>
      <c r="M99" s="739"/>
    </row>
    <row r="100" spans="3:13" s="232" customFormat="1" ht="18" x14ac:dyDescent="0.4">
      <c r="C100" s="737" t="str">
        <f>IF($D$26&gt;0,$D$26,"Supplier 4")</f>
        <v>Supplier 4</v>
      </c>
      <c r="D100" s="738"/>
      <c r="E100" s="739">
        <f>Supplier4!K49</f>
        <v>0</v>
      </c>
      <c r="F100" s="739"/>
      <c r="G100" s="739"/>
      <c r="H100" s="739"/>
      <c r="I100" s="739"/>
      <c r="J100" s="739"/>
      <c r="K100" s="739"/>
      <c r="L100" s="739"/>
      <c r="M100" s="739"/>
    </row>
    <row r="101" spans="3:13" s="232" customFormat="1" ht="18" x14ac:dyDescent="0.4">
      <c r="C101" s="737" t="str">
        <f>IF($D$27&gt;0,$D$27,"Supplier 5")</f>
        <v>Supplier 5</v>
      </c>
      <c r="D101" s="738"/>
      <c r="E101" s="739">
        <f>Supplier5!K49</f>
        <v>0</v>
      </c>
      <c r="F101" s="739"/>
      <c r="G101" s="739"/>
      <c r="H101" s="739"/>
      <c r="I101" s="739"/>
      <c r="J101" s="739"/>
      <c r="K101" s="739"/>
      <c r="L101" s="739"/>
      <c r="M101" s="739"/>
    </row>
    <row r="102" spans="3:13" s="232" customFormat="1" ht="18" x14ac:dyDescent="0.4">
      <c r="C102" s="737" t="str">
        <f>IF($D$28&gt;0,$D$28,"Supplier 6")</f>
        <v>Supplier 6</v>
      </c>
      <c r="D102" s="738"/>
      <c r="E102" s="739">
        <f>Supplier6!K49</f>
        <v>0</v>
      </c>
      <c r="F102" s="739"/>
      <c r="G102" s="739"/>
      <c r="H102" s="739"/>
      <c r="I102" s="739"/>
      <c r="J102" s="739"/>
      <c r="K102" s="739"/>
      <c r="L102" s="739"/>
      <c r="M102" s="739"/>
    </row>
    <row r="103" spans="3:13" s="232" customFormat="1" ht="18" x14ac:dyDescent="0.4">
      <c r="C103" s="737" t="str">
        <f>IF($D$29&gt;0,$D$29,"Supplier 7")</f>
        <v>Supplier 7</v>
      </c>
      <c r="D103" s="738"/>
      <c r="E103" s="739">
        <f>Supplier7!K49</f>
        <v>0</v>
      </c>
      <c r="F103" s="739"/>
      <c r="G103" s="739"/>
      <c r="H103" s="739"/>
      <c r="I103" s="739"/>
      <c r="J103" s="739"/>
      <c r="K103" s="739"/>
      <c r="L103" s="739"/>
      <c r="M103" s="739"/>
    </row>
    <row r="104" spans="3:13" s="232" customFormat="1" ht="18" x14ac:dyDescent="0.4">
      <c r="C104" s="737" t="str">
        <f>IF($D$30&gt;0,$D$30,"Supplier 8")</f>
        <v>Supplier 8</v>
      </c>
      <c r="D104" s="738"/>
      <c r="E104" s="739">
        <f>Supplier8!K49</f>
        <v>0</v>
      </c>
      <c r="F104" s="739"/>
      <c r="G104" s="739"/>
      <c r="H104" s="739"/>
      <c r="I104" s="739"/>
      <c r="J104" s="739"/>
      <c r="K104" s="739"/>
      <c r="L104" s="739"/>
      <c r="M104" s="739"/>
    </row>
    <row r="105" spans="3:13" s="232" customFormat="1" ht="18" x14ac:dyDescent="0.4">
      <c r="C105" s="737" t="str">
        <f>IF($D$31&gt;0,$D$31,"Supplier 9")</f>
        <v>Supplier 9</v>
      </c>
      <c r="D105" s="738"/>
      <c r="E105" s="739">
        <f>Supplier9!K49</f>
        <v>0</v>
      </c>
      <c r="F105" s="739"/>
      <c r="G105" s="739"/>
      <c r="H105" s="739"/>
      <c r="I105" s="739"/>
      <c r="J105" s="739"/>
      <c r="K105" s="739"/>
      <c r="L105" s="739"/>
      <c r="M105" s="739"/>
    </row>
    <row r="106" spans="3:13" s="232" customFormat="1" ht="18" x14ac:dyDescent="0.4">
      <c r="C106" s="737" t="str">
        <f>IF($D$32&gt;0,$D$32,"Supplier 10")</f>
        <v>Supplier 10</v>
      </c>
      <c r="D106" s="738"/>
      <c r="E106" s="739">
        <f>Supplier10!K49</f>
        <v>0</v>
      </c>
      <c r="F106" s="739"/>
      <c r="G106" s="739"/>
      <c r="H106" s="739"/>
      <c r="I106" s="739"/>
      <c r="J106" s="739"/>
      <c r="K106" s="739"/>
      <c r="L106" s="739"/>
      <c r="M106" s="739"/>
    </row>
    <row r="107" spans="3:13" s="232" customFormat="1" ht="22.5" customHeight="1" x14ac:dyDescent="0.4"/>
    <row r="108" spans="3:13" s="232" customFormat="1" ht="18" x14ac:dyDescent="0.4">
      <c r="C108" s="731" t="s">
        <v>264</v>
      </c>
      <c r="D108" s="732"/>
      <c r="E108" s="732"/>
      <c r="F108" s="732"/>
      <c r="G108" s="732"/>
      <c r="H108" s="732"/>
      <c r="I108" s="732"/>
      <c r="J108" s="732"/>
      <c r="K108" s="732"/>
      <c r="L108" s="732"/>
      <c r="M108" s="733"/>
    </row>
    <row r="109" spans="3:13" s="232" customFormat="1" ht="66.75" customHeight="1" x14ac:dyDescent="0.4">
      <c r="C109" s="779" t="s">
        <v>379</v>
      </c>
      <c r="D109" s="780"/>
      <c r="E109" s="780"/>
      <c r="F109" s="780"/>
      <c r="G109" s="780"/>
      <c r="H109" s="780"/>
      <c r="I109" s="780"/>
      <c r="J109" s="780"/>
      <c r="K109" s="780"/>
      <c r="L109" s="780"/>
      <c r="M109" s="781"/>
    </row>
    <row r="110" spans="3:13" s="232" customFormat="1" ht="18" x14ac:dyDescent="0.4">
      <c r="C110" s="737" t="str">
        <f>IF($D$23&gt;0,$D$23,"Supplier 1")</f>
        <v>*</v>
      </c>
      <c r="D110" s="738"/>
      <c r="E110" s="739">
        <f>Supplier1!K62</f>
        <v>0</v>
      </c>
      <c r="F110" s="739"/>
      <c r="G110" s="739"/>
      <c r="H110" s="739"/>
      <c r="I110" s="739"/>
      <c r="J110" s="739"/>
      <c r="K110" s="739"/>
      <c r="L110" s="739"/>
      <c r="M110" s="739"/>
    </row>
    <row r="111" spans="3:13" s="232" customFormat="1" ht="18" x14ac:dyDescent="0.4">
      <c r="C111" s="737" t="str">
        <f>IF($D$24&gt;0,$D$24,"Supplier 2")</f>
        <v>Supplier 2</v>
      </c>
      <c r="D111" s="738"/>
      <c r="E111" s="739">
        <f>Supplier2!K67</f>
        <v>0</v>
      </c>
      <c r="F111" s="739"/>
      <c r="G111" s="739"/>
      <c r="H111" s="739"/>
      <c r="I111" s="739"/>
      <c r="J111" s="739"/>
      <c r="K111" s="739"/>
      <c r="L111" s="739"/>
      <c r="M111" s="739"/>
    </row>
    <row r="112" spans="3:13" s="232" customFormat="1" ht="18" x14ac:dyDescent="0.4">
      <c r="C112" s="737" t="str">
        <f>IF($D$25&gt;0,$D$25,"Supplier 3")</f>
        <v>Supplier 3</v>
      </c>
      <c r="D112" s="738"/>
      <c r="E112" s="739">
        <f>Supplier3!K67</f>
        <v>0</v>
      </c>
      <c r="F112" s="739"/>
      <c r="G112" s="739"/>
      <c r="H112" s="739"/>
      <c r="I112" s="739"/>
      <c r="J112" s="739"/>
      <c r="K112" s="739"/>
      <c r="L112" s="739"/>
      <c r="M112" s="739"/>
    </row>
    <row r="113" spans="3:13" s="232" customFormat="1" ht="18" x14ac:dyDescent="0.4">
      <c r="C113" s="737" t="str">
        <f>IF($D$26&gt;0,$D$26,"Supplier 4")</f>
        <v>Supplier 4</v>
      </c>
      <c r="D113" s="738"/>
      <c r="E113" s="739">
        <f>Supplier4!K67</f>
        <v>0</v>
      </c>
      <c r="F113" s="739"/>
      <c r="G113" s="739"/>
      <c r="H113" s="739"/>
      <c r="I113" s="739"/>
      <c r="J113" s="739"/>
      <c r="K113" s="739"/>
      <c r="L113" s="739"/>
      <c r="M113" s="739"/>
    </row>
    <row r="114" spans="3:13" s="232" customFormat="1" ht="18" x14ac:dyDescent="0.4">
      <c r="C114" s="737" t="str">
        <f>IF($D$27&gt;0,$D$27,"Supplier 5")</f>
        <v>Supplier 5</v>
      </c>
      <c r="D114" s="738"/>
      <c r="E114" s="739">
        <f>Supplier5!K67</f>
        <v>0</v>
      </c>
      <c r="F114" s="739"/>
      <c r="G114" s="739"/>
      <c r="H114" s="739"/>
      <c r="I114" s="739"/>
      <c r="J114" s="739"/>
      <c r="K114" s="739"/>
      <c r="L114" s="739"/>
      <c r="M114" s="739"/>
    </row>
    <row r="115" spans="3:13" s="232" customFormat="1" ht="18" x14ac:dyDescent="0.4">
      <c r="C115" s="737" t="str">
        <f>IF($D$28&gt;0,$D$28,"Supplier 6")</f>
        <v>Supplier 6</v>
      </c>
      <c r="D115" s="738"/>
      <c r="E115" s="739">
        <f>Supplier6!K67</f>
        <v>0</v>
      </c>
      <c r="F115" s="739"/>
      <c r="G115" s="739"/>
      <c r="H115" s="739"/>
      <c r="I115" s="739"/>
      <c r="J115" s="739"/>
      <c r="K115" s="739"/>
      <c r="L115" s="739"/>
      <c r="M115" s="739"/>
    </row>
    <row r="116" spans="3:13" s="232" customFormat="1" ht="18" x14ac:dyDescent="0.4">
      <c r="C116" s="737" t="str">
        <f>IF($D$29&gt;0,$D$29,"Supplier 7")</f>
        <v>Supplier 7</v>
      </c>
      <c r="D116" s="738"/>
      <c r="E116" s="739">
        <f>Supplier7!K67</f>
        <v>0</v>
      </c>
      <c r="F116" s="739"/>
      <c r="G116" s="739"/>
      <c r="H116" s="739"/>
      <c r="I116" s="739"/>
      <c r="J116" s="739"/>
      <c r="K116" s="739"/>
      <c r="L116" s="739"/>
      <c r="M116" s="739"/>
    </row>
    <row r="117" spans="3:13" s="232" customFormat="1" ht="18" x14ac:dyDescent="0.4">
      <c r="C117" s="737" t="str">
        <f>IF($D$30&gt;0,$D$30,"Supplier 8")</f>
        <v>Supplier 8</v>
      </c>
      <c r="D117" s="738"/>
      <c r="E117" s="739">
        <f>Supplier8!K67</f>
        <v>0</v>
      </c>
      <c r="F117" s="739"/>
      <c r="G117" s="739"/>
      <c r="H117" s="739"/>
      <c r="I117" s="739"/>
      <c r="J117" s="739"/>
      <c r="K117" s="739"/>
      <c r="L117" s="739"/>
      <c r="M117" s="739"/>
    </row>
    <row r="118" spans="3:13" s="232" customFormat="1" ht="18" x14ac:dyDescent="0.4">
      <c r="C118" s="737" t="str">
        <f>IF($D$31&gt;0,$D$31,"Supplier 9")</f>
        <v>Supplier 9</v>
      </c>
      <c r="D118" s="738"/>
      <c r="E118" s="739">
        <f>Supplier9!K67</f>
        <v>0</v>
      </c>
      <c r="F118" s="739"/>
      <c r="G118" s="739"/>
      <c r="H118" s="739"/>
      <c r="I118" s="739"/>
      <c r="J118" s="739"/>
      <c r="K118" s="739"/>
      <c r="L118" s="739"/>
      <c r="M118" s="739"/>
    </row>
    <row r="119" spans="3:13" s="232" customFormat="1" ht="18" x14ac:dyDescent="0.4">
      <c r="C119" s="737" t="str">
        <f>IF($D$32&gt;0,$D$32,"Supplier 10")</f>
        <v>Supplier 10</v>
      </c>
      <c r="D119" s="738"/>
      <c r="E119" s="739">
        <f>Supplier10!K67</f>
        <v>0</v>
      </c>
      <c r="F119" s="739"/>
      <c r="G119" s="739"/>
      <c r="H119" s="739"/>
      <c r="I119" s="739"/>
      <c r="J119" s="739"/>
      <c r="K119" s="739"/>
      <c r="L119" s="739"/>
      <c r="M119" s="739"/>
    </row>
    <row r="120" spans="3:13" s="232" customFormat="1" ht="22.5" customHeight="1" x14ac:dyDescent="0.4"/>
    <row r="121" spans="3:13" s="232" customFormat="1" ht="18.75" customHeight="1" x14ac:dyDescent="0.4">
      <c r="C121" s="731" t="s">
        <v>380</v>
      </c>
      <c r="D121" s="732"/>
      <c r="E121" s="732"/>
      <c r="F121" s="732"/>
      <c r="G121" s="732"/>
      <c r="H121" s="732"/>
      <c r="I121" s="732"/>
      <c r="J121" s="732"/>
      <c r="K121" s="732"/>
      <c r="L121" s="732"/>
      <c r="M121" s="733"/>
    </row>
    <row r="122" spans="3:13" s="232" customFormat="1" ht="77.25" customHeight="1" x14ac:dyDescent="0.4">
      <c r="C122" s="779" t="s">
        <v>381</v>
      </c>
      <c r="D122" s="780"/>
      <c r="E122" s="780"/>
      <c r="F122" s="780"/>
      <c r="G122" s="780"/>
      <c r="H122" s="780"/>
      <c r="I122" s="780"/>
      <c r="J122" s="780"/>
      <c r="K122" s="780"/>
      <c r="L122" s="780"/>
      <c r="M122" s="781"/>
    </row>
    <row r="123" spans="3:13" s="232" customFormat="1" ht="18" x14ac:dyDescent="0.4">
      <c r="C123" s="737" t="str">
        <f>IF($D$23&gt;0,$D$23,"Supplier 1")</f>
        <v>*</v>
      </c>
      <c r="D123" s="738"/>
      <c r="E123" s="739">
        <f>Supplier1!K71</f>
        <v>0</v>
      </c>
      <c r="F123" s="739"/>
      <c r="G123" s="739"/>
      <c r="H123" s="739"/>
      <c r="I123" s="739"/>
      <c r="J123" s="739"/>
      <c r="K123" s="739"/>
      <c r="L123" s="739"/>
      <c r="M123" s="739"/>
    </row>
    <row r="124" spans="3:13" s="232" customFormat="1" ht="18" x14ac:dyDescent="0.4">
      <c r="C124" s="737" t="str">
        <f>IF($D$24&gt;0,$D$24,"Supplier 2")</f>
        <v>Supplier 2</v>
      </c>
      <c r="D124" s="738"/>
      <c r="E124" s="739">
        <f>Supplier2!K76</f>
        <v>0</v>
      </c>
      <c r="F124" s="739"/>
      <c r="G124" s="739"/>
      <c r="H124" s="739"/>
      <c r="I124" s="739"/>
      <c r="J124" s="739"/>
      <c r="K124" s="739"/>
      <c r="L124" s="739"/>
      <c r="M124" s="739"/>
    </row>
    <row r="125" spans="3:13" s="232" customFormat="1" ht="18" x14ac:dyDescent="0.4">
      <c r="C125" s="737" t="str">
        <f>IF($D$25&gt;0,$D$25,"Supplier 3")</f>
        <v>Supplier 3</v>
      </c>
      <c r="D125" s="738"/>
      <c r="E125" s="739">
        <f>Supplier3!K76</f>
        <v>0</v>
      </c>
      <c r="F125" s="739"/>
      <c r="G125" s="739"/>
      <c r="H125" s="739"/>
      <c r="I125" s="739"/>
      <c r="J125" s="739"/>
      <c r="K125" s="739"/>
      <c r="L125" s="739"/>
      <c r="M125" s="739"/>
    </row>
    <row r="126" spans="3:13" s="232" customFormat="1" ht="18" x14ac:dyDescent="0.4">
      <c r="C126" s="737" t="str">
        <f>IF($D$26&gt;0,$D$26,"Supplier 4")</f>
        <v>Supplier 4</v>
      </c>
      <c r="D126" s="738"/>
      <c r="E126" s="739">
        <f>Supplier4!K76</f>
        <v>0</v>
      </c>
      <c r="F126" s="739"/>
      <c r="G126" s="739"/>
      <c r="H126" s="739"/>
      <c r="I126" s="739"/>
      <c r="J126" s="739"/>
      <c r="K126" s="739"/>
      <c r="L126" s="739"/>
      <c r="M126" s="739"/>
    </row>
    <row r="127" spans="3:13" s="232" customFormat="1" ht="18" x14ac:dyDescent="0.4">
      <c r="C127" s="737" t="str">
        <f>IF($D$27&gt;0,$D$27,"Supplier 5")</f>
        <v>Supplier 5</v>
      </c>
      <c r="D127" s="738"/>
      <c r="E127" s="739">
        <f>Supplier5!K76</f>
        <v>0</v>
      </c>
      <c r="F127" s="739"/>
      <c r="G127" s="739"/>
      <c r="H127" s="739"/>
      <c r="I127" s="739"/>
      <c r="J127" s="739"/>
      <c r="K127" s="739"/>
      <c r="L127" s="739"/>
      <c r="M127" s="739"/>
    </row>
    <row r="128" spans="3:13" s="232" customFormat="1" ht="18" x14ac:dyDescent="0.4">
      <c r="C128" s="737" t="str">
        <f>IF($D$28&gt;0,$D$28,"Supplier 6")</f>
        <v>Supplier 6</v>
      </c>
      <c r="D128" s="738"/>
      <c r="E128" s="739">
        <f>Supplier6!K76</f>
        <v>0</v>
      </c>
      <c r="F128" s="739"/>
      <c r="G128" s="739"/>
      <c r="H128" s="739"/>
      <c r="I128" s="739"/>
      <c r="J128" s="739"/>
      <c r="K128" s="739"/>
      <c r="L128" s="739"/>
      <c r="M128" s="739"/>
    </row>
    <row r="129" spans="3:22" s="232" customFormat="1" ht="18" x14ac:dyDescent="0.4">
      <c r="C129" s="737" t="str">
        <f>IF($D$29&gt;0,$D$29,"Supplier 7")</f>
        <v>Supplier 7</v>
      </c>
      <c r="D129" s="738"/>
      <c r="E129" s="739">
        <f>Supplier7!K76</f>
        <v>0</v>
      </c>
      <c r="F129" s="739"/>
      <c r="G129" s="739"/>
      <c r="H129" s="739"/>
      <c r="I129" s="739"/>
      <c r="J129" s="739"/>
      <c r="K129" s="739"/>
      <c r="L129" s="739"/>
      <c r="M129" s="739"/>
    </row>
    <row r="130" spans="3:22" s="232" customFormat="1" ht="18" x14ac:dyDescent="0.4">
      <c r="C130" s="737" t="str">
        <f>IF($D$30&gt;0,$D$30,"Supplier 8")</f>
        <v>Supplier 8</v>
      </c>
      <c r="D130" s="738"/>
      <c r="E130" s="739">
        <f>Supplier8!K76</f>
        <v>0</v>
      </c>
      <c r="F130" s="739"/>
      <c r="G130" s="739"/>
      <c r="H130" s="739"/>
      <c r="I130" s="739"/>
      <c r="J130" s="739"/>
      <c r="K130" s="739"/>
      <c r="L130" s="739"/>
      <c r="M130" s="739"/>
    </row>
    <row r="131" spans="3:22" s="232" customFormat="1" ht="18" x14ac:dyDescent="0.4">
      <c r="C131" s="737" t="str">
        <f>IF($D$31&gt;0,$D$31,"Supplier 9")</f>
        <v>Supplier 9</v>
      </c>
      <c r="D131" s="738"/>
      <c r="E131" s="739">
        <f>Supplier9!K76</f>
        <v>0</v>
      </c>
      <c r="F131" s="739"/>
      <c r="G131" s="739"/>
      <c r="H131" s="739"/>
      <c r="I131" s="739"/>
      <c r="J131" s="739"/>
      <c r="K131" s="739"/>
      <c r="L131" s="739"/>
      <c r="M131" s="739"/>
    </row>
    <row r="132" spans="3:22" s="232" customFormat="1" ht="18" x14ac:dyDescent="0.4">
      <c r="C132" s="737" t="str">
        <f>IF($D$32&gt;0,$D$32,"Supplier 10")</f>
        <v>Supplier 10</v>
      </c>
      <c r="D132" s="738"/>
      <c r="E132" s="739">
        <f>Supplier10!K76</f>
        <v>0</v>
      </c>
      <c r="F132" s="739"/>
      <c r="G132" s="739"/>
      <c r="H132" s="739"/>
      <c r="I132" s="739"/>
      <c r="J132" s="739"/>
      <c r="K132" s="739"/>
      <c r="L132" s="739"/>
      <c r="M132" s="739"/>
    </row>
    <row r="133" spans="3:22" s="232" customFormat="1" ht="22.5" customHeight="1" x14ac:dyDescent="0.4"/>
    <row r="134" spans="3:22" s="232" customFormat="1" ht="18.75" customHeight="1" x14ac:dyDescent="0.4">
      <c r="C134" s="731" t="s">
        <v>382</v>
      </c>
      <c r="D134" s="732"/>
      <c r="E134" s="732"/>
      <c r="F134" s="732"/>
      <c r="G134" s="732"/>
      <c r="H134" s="732"/>
      <c r="I134" s="732"/>
      <c r="J134" s="732"/>
      <c r="K134" s="732"/>
      <c r="L134" s="732"/>
      <c r="M134" s="733"/>
    </row>
    <row r="135" spans="3:22" s="232" customFormat="1" ht="75" customHeight="1" x14ac:dyDescent="0.4">
      <c r="C135" s="762" t="s">
        <v>383</v>
      </c>
      <c r="D135" s="763"/>
      <c r="E135" s="763"/>
      <c r="F135" s="763"/>
      <c r="G135" s="763"/>
      <c r="H135" s="763"/>
      <c r="I135" s="763"/>
      <c r="J135" s="763"/>
      <c r="K135" s="763"/>
      <c r="L135" s="763"/>
      <c r="M135" s="764"/>
    </row>
    <row r="136" spans="3:22" s="232" customFormat="1" ht="18" x14ac:dyDescent="0.4">
      <c r="C136" s="737" t="str">
        <f>IF($D$23&gt;0,$D$23,"Supplier 1")</f>
        <v>*</v>
      </c>
      <c r="D136" s="738"/>
      <c r="E136" s="739">
        <f>Supplier1!K79</f>
        <v>0</v>
      </c>
      <c r="F136" s="739"/>
      <c r="G136" s="739"/>
      <c r="H136" s="739"/>
      <c r="I136" s="739"/>
      <c r="J136" s="739"/>
      <c r="K136" s="739"/>
      <c r="L136" s="739"/>
      <c r="M136" s="739"/>
    </row>
    <row r="137" spans="3:22" s="232" customFormat="1" ht="18" x14ac:dyDescent="0.4">
      <c r="C137" s="737" t="str">
        <f>IF($D$24&gt;0,$D$24,"Supplier 2")</f>
        <v>Supplier 2</v>
      </c>
      <c r="D137" s="738"/>
      <c r="E137" s="739">
        <f>Supplier2!K84</f>
        <v>0</v>
      </c>
      <c r="F137" s="739"/>
      <c r="G137" s="739"/>
      <c r="H137" s="739"/>
      <c r="I137" s="739"/>
      <c r="J137" s="739"/>
      <c r="K137" s="739"/>
      <c r="L137" s="739"/>
      <c r="M137" s="739"/>
    </row>
    <row r="138" spans="3:22" s="232" customFormat="1" ht="18" x14ac:dyDescent="0.4">
      <c r="C138" s="737" t="str">
        <f>IF($D$25&gt;0,$D$25,"Supplier 3")</f>
        <v>Supplier 3</v>
      </c>
      <c r="D138" s="738"/>
      <c r="E138" s="739">
        <f>Supplier3!K84</f>
        <v>0</v>
      </c>
      <c r="F138" s="739"/>
      <c r="G138" s="739"/>
      <c r="H138" s="739"/>
      <c r="I138" s="739"/>
      <c r="J138" s="739"/>
      <c r="K138" s="739"/>
      <c r="L138" s="739"/>
      <c r="M138" s="739"/>
    </row>
    <row r="139" spans="3:22" s="232" customFormat="1" ht="18" x14ac:dyDescent="0.4">
      <c r="C139" s="737" t="str">
        <f>IF($D$26&gt;0,$D$26,"Supplier 4")</f>
        <v>Supplier 4</v>
      </c>
      <c r="D139" s="738"/>
      <c r="E139" s="739">
        <f>Supplier4!K84</f>
        <v>0</v>
      </c>
      <c r="F139" s="739"/>
      <c r="G139" s="739"/>
      <c r="H139" s="739"/>
      <c r="I139" s="739"/>
      <c r="J139" s="739"/>
      <c r="K139" s="739"/>
      <c r="L139" s="739"/>
      <c r="M139" s="739"/>
    </row>
    <row r="140" spans="3:22" s="232" customFormat="1" ht="18" x14ac:dyDescent="0.4">
      <c r="C140" s="737" t="str">
        <f>IF($D$27&gt;0,$D$27,"Supplier 5")</f>
        <v>Supplier 5</v>
      </c>
      <c r="D140" s="738"/>
      <c r="E140" s="739">
        <f>Supplier5!K84</f>
        <v>0</v>
      </c>
      <c r="F140" s="739"/>
      <c r="G140" s="739"/>
      <c r="H140" s="739"/>
      <c r="I140" s="739"/>
      <c r="J140" s="739"/>
      <c r="K140" s="739"/>
      <c r="L140" s="739"/>
      <c r="M140" s="739"/>
    </row>
    <row r="141" spans="3:22" s="232" customFormat="1" ht="18" x14ac:dyDescent="0.4">
      <c r="C141" s="737" t="str">
        <f>IF($D$28&gt;0,$D$28,"Supplier 6")</f>
        <v>Supplier 6</v>
      </c>
      <c r="D141" s="738"/>
      <c r="E141" s="739">
        <f>Supplier6!K84</f>
        <v>0</v>
      </c>
      <c r="F141" s="739"/>
      <c r="G141" s="739"/>
      <c r="H141" s="739"/>
      <c r="I141" s="739"/>
      <c r="J141" s="739"/>
      <c r="K141" s="739"/>
      <c r="L141" s="739"/>
      <c r="M141" s="739"/>
    </row>
    <row r="142" spans="3:22" s="232" customFormat="1" ht="18" x14ac:dyDescent="0.4">
      <c r="C142" s="737" t="str">
        <f>IF($D$29&gt;0,$D$29,"Supplier 7")</f>
        <v>Supplier 7</v>
      </c>
      <c r="D142" s="738"/>
      <c r="E142" s="739">
        <f>Supplier7!K84</f>
        <v>0</v>
      </c>
      <c r="F142" s="739"/>
      <c r="G142" s="739"/>
      <c r="H142" s="739"/>
      <c r="I142" s="739"/>
      <c r="J142" s="739"/>
      <c r="K142" s="739"/>
      <c r="L142" s="739"/>
      <c r="M142" s="739"/>
    </row>
    <row r="143" spans="3:22" s="232" customFormat="1" ht="18" x14ac:dyDescent="0.4">
      <c r="C143" s="737" t="str">
        <f>IF($D$30&gt;0,$D$30,"Supplier 8")</f>
        <v>Supplier 8</v>
      </c>
      <c r="D143" s="738"/>
      <c r="E143" s="739">
        <f>Supplier8!K84</f>
        <v>0</v>
      </c>
      <c r="F143" s="739"/>
      <c r="G143" s="739"/>
      <c r="H143" s="739"/>
      <c r="I143" s="739"/>
      <c r="J143" s="739"/>
      <c r="K143" s="739"/>
      <c r="L143" s="739"/>
      <c r="M143" s="739"/>
    </row>
    <row r="144" spans="3:22" s="232" customFormat="1" ht="18" x14ac:dyDescent="0.4">
      <c r="C144" s="737" t="str">
        <f>IF($D$31&gt;0,$D$31,"Supplier 9")</f>
        <v>Supplier 9</v>
      </c>
      <c r="D144" s="738"/>
      <c r="E144" s="739">
        <f>Supplier9!K84</f>
        <v>0</v>
      </c>
      <c r="F144" s="739"/>
      <c r="G144" s="739"/>
      <c r="H144" s="739"/>
      <c r="I144" s="739"/>
      <c r="J144" s="739"/>
      <c r="K144" s="739"/>
      <c r="L144" s="739"/>
      <c r="M144" s="739"/>
      <c r="Q144" s="744"/>
      <c r="R144" s="745"/>
      <c r="S144" s="745"/>
      <c r="T144" s="745"/>
      <c r="U144" s="745"/>
      <c r="V144" s="746"/>
    </row>
    <row r="145" spans="3:13" s="232" customFormat="1" ht="18" x14ac:dyDescent="0.4">
      <c r="C145" s="737" t="str">
        <f>IF($D$32&gt;0,$D$32,"Supplier 10")</f>
        <v>Supplier 10</v>
      </c>
      <c r="D145" s="738"/>
      <c r="E145" s="739">
        <f>Supplier10!K84</f>
        <v>0</v>
      </c>
      <c r="F145" s="739"/>
      <c r="G145" s="739"/>
      <c r="H145" s="739"/>
      <c r="I145" s="739"/>
      <c r="J145" s="739"/>
      <c r="K145" s="739"/>
      <c r="L145" s="739"/>
      <c r="M145" s="739"/>
    </row>
    <row r="146" spans="3:13" s="232" customFormat="1" ht="22.5" customHeight="1" x14ac:dyDescent="0.4">
      <c r="D146" s="234"/>
      <c r="E146" s="234"/>
      <c r="F146" s="234"/>
      <c r="G146" s="234"/>
      <c r="H146" s="234"/>
      <c r="I146" s="234"/>
      <c r="J146" s="234"/>
      <c r="K146" s="234"/>
      <c r="L146" s="234"/>
    </row>
    <row r="147" spans="3:13" s="232" customFormat="1" ht="18" x14ac:dyDescent="0.4">
      <c r="C147" s="731" t="s">
        <v>384</v>
      </c>
      <c r="D147" s="732"/>
      <c r="E147" s="732"/>
      <c r="F147" s="732"/>
      <c r="G147" s="732"/>
      <c r="H147" s="732"/>
      <c r="I147" s="732"/>
      <c r="J147" s="732"/>
      <c r="K147" s="732"/>
      <c r="L147" s="732"/>
      <c r="M147" s="733"/>
    </row>
    <row r="148" spans="3:13" s="232" customFormat="1" ht="42" customHeight="1" x14ac:dyDescent="0.4">
      <c r="C148" s="769" t="s">
        <v>385</v>
      </c>
      <c r="D148" s="770"/>
      <c r="E148" s="770"/>
      <c r="F148" s="770"/>
      <c r="G148" s="770"/>
      <c r="H148" s="770"/>
      <c r="I148" s="770"/>
      <c r="J148" s="770"/>
      <c r="K148" s="770"/>
      <c r="L148" s="770"/>
      <c r="M148" s="771"/>
    </row>
    <row r="149" spans="3:13" s="232" customFormat="1" ht="18" x14ac:dyDescent="0.4">
      <c r="C149" s="737" t="str">
        <f>IF($D$23&gt;0,$D$23,"Supplier 1")</f>
        <v>*</v>
      </c>
      <c r="D149" s="738"/>
      <c r="E149" s="740">
        <f>Supplier1!B86</f>
        <v>0</v>
      </c>
      <c r="F149" s="741"/>
      <c r="G149" s="741"/>
      <c r="H149" s="741"/>
      <c r="I149" s="741"/>
      <c r="J149" s="741"/>
      <c r="K149" s="741"/>
      <c r="L149" s="741"/>
      <c r="M149" s="742"/>
    </row>
    <row r="150" spans="3:13" s="232" customFormat="1" ht="18" x14ac:dyDescent="0.4">
      <c r="C150" s="737" t="str">
        <f>IF($D$24&gt;0,$D$24,"Supplier 2")</f>
        <v>Supplier 2</v>
      </c>
      <c r="D150" s="738"/>
      <c r="E150" s="740">
        <f>Supplier2!B91</f>
        <v>0</v>
      </c>
      <c r="F150" s="741"/>
      <c r="G150" s="741"/>
      <c r="H150" s="741"/>
      <c r="I150" s="741"/>
      <c r="J150" s="741"/>
      <c r="K150" s="741"/>
      <c r="L150" s="741"/>
      <c r="M150" s="742"/>
    </row>
    <row r="151" spans="3:13" s="232" customFormat="1" ht="18" x14ac:dyDescent="0.4">
      <c r="C151" s="737" t="str">
        <f>IF($D$25&gt;0,$D$25,"Supplier 3")</f>
        <v>Supplier 3</v>
      </c>
      <c r="D151" s="738"/>
      <c r="E151" s="740">
        <f>Supplier3!B90</f>
        <v>0</v>
      </c>
      <c r="F151" s="741"/>
      <c r="G151" s="741"/>
      <c r="H151" s="741"/>
      <c r="I151" s="741"/>
      <c r="J151" s="741"/>
      <c r="K151" s="741"/>
      <c r="L151" s="741"/>
      <c r="M151" s="742"/>
    </row>
    <row r="152" spans="3:13" s="232" customFormat="1" ht="18" x14ac:dyDescent="0.4">
      <c r="C152" s="737" t="str">
        <f>IF($D$26&gt;0,$D$26,"Supplier 4")</f>
        <v>Supplier 4</v>
      </c>
      <c r="D152" s="738"/>
      <c r="E152" s="740">
        <f>Supplier4!B90</f>
        <v>0</v>
      </c>
      <c r="F152" s="741"/>
      <c r="G152" s="741"/>
      <c r="H152" s="741"/>
      <c r="I152" s="741"/>
      <c r="J152" s="741"/>
      <c r="K152" s="741"/>
      <c r="L152" s="741"/>
      <c r="M152" s="742"/>
    </row>
    <row r="153" spans="3:13" s="232" customFormat="1" ht="18" x14ac:dyDescent="0.4">
      <c r="C153" s="737" t="str">
        <f>IF($D$27&gt;0,$D$27,"Supplier 5")</f>
        <v>Supplier 5</v>
      </c>
      <c r="D153" s="738"/>
      <c r="E153" s="740">
        <f>Supplier5!B90</f>
        <v>0</v>
      </c>
      <c r="F153" s="741"/>
      <c r="G153" s="741"/>
      <c r="H153" s="741"/>
      <c r="I153" s="741"/>
      <c r="J153" s="741"/>
      <c r="K153" s="741"/>
      <c r="L153" s="741"/>
      <c r="M153" s="742"/>
    </row>
    <row r="154" spans="3:13" s="232" customFormat="1" ht="18" x14ac:dyDescent="0.4">
      <c r="C154" s="737" t="str">
        <f>IF($D$28&gt;0,$D$28,"Supplier 6")</f>
        <v>Supplier 6</v>
      </c>
      <c r="D154" s="738"/>
      <c r="E154" s="740">
        <f>Supplier6!B90</f>
        <v>0</v>
      </c>
      <c r="F154" s="741"/>
      <c r="G154" s="741"/>
      <c r="H154" s="741"/>
      <c r="I154" s="741"/>
      <c r="J154" s="741"/>
      <c r="K154" s="741"/>
      <c r="L154" s="741"/>
      <c r="M154" s="742"/>
    </row>
    <row r="155" spans="3:13" s="232" customFormat="1" ht="18" x14ac:dyDescent="0.4">
      <c r="C155" s="737" t="str">
        <f>IF($D$29&gt;0,$D$29,"Supplier 7")</f>
        <v>Supplier 7</v>
      </c>
      <c r="D155" s="738"/>
      <c r="E155" s="740">
        <f>Supplier7!B91</f>
        <v>0</v>
      </c>
      <c r="F155" s="741"/>
      <c r="G155" s="741"/>
      <c r="H155" s="741"/>
      <c r="I155" s="741"/>
      <c r="J155" s="741"/>
      <c r="K155" s="741"/>
      <c r="L155" s="741"/>
      <c r="M155" s="742"/>
    </row>
    <row r="156" spans="3:13" s="232" customFormat="1" ht="18" x14ac:dyDescent="0.4">
      <c r="C156" s="737" t="str">
        <f>IF($D$30&gt;0,$D$30,"Supplier 8")</f>
        <v>Supplier 8</v>
      </c>
      <c r="D156" s="738"/>
      <c r="E156" s="740">
        <f>Supplier8!B90</f>
        <v>0</v>
      </c>
      <c r="F156" s="741"/>
      <c r="G156" s="741"/>
      <c r="H156" s="741"/>
      <c r="I156" s="741"/>
      <c r="J156" s="741"/>
      <c r="K156" s="741"/>
      <c r="L156" s="741"/>
      <c r="M156" s="742"/>
    </row>
    <row r="157" spans="3:13" s="232" customFormat="1" ht="18" x14ac:dyDescent="0.4">
      <c r="C157" s="737" t="str">
        <f>IF($D$31&gt;0,$D$31,"Supplier 9")</f>
        <v>Supplier 9</v>
      </c>
      <c r="D157" s="738"/>
      <c r="E157" s="740">
        <f>Supplier9!B90</f>
        <v>0</v>
      </c>
      <c r="F157" s="741"/>
      <c r="G157" s="741"/>
      <c r="H157" s="741"/>
      <c r="I157" s="741"/>
      <c r="J157" s="741"/>
      <c r="K157" s="741"/>
      <c r="L157" s="741"/>
      <c r="M157" s="742"/>
    </row>
    <row r="158" spans="3:13" s="232" customFormat="1" ht="18" x14ac:dyDescent="0.4">
      <c r="C158" s="737" t="str">
        <f>IF($D$32&gt;0,$D$32,"Supplier 10")</f>
        <v>Supplier 10</v>
      </c>
      <c r="D158" s="738"/>
      <c r="E158" s="740">
        <f>Supplier10!B90</f>
        <v>0</v>
      </c>
      <c r="F158" s="741"/>
      <c r="G158" s="741"/>
      <c r="H158" s="741"/>
      <c r="I158" s="741"/>
      <c r="J158" s="741"/>
      <c r="K158" s="741"/>
      <c r="L158" s="741"/>
      <c r="M158" s="742"/>
    </row>
    <row r="159" spans="3:13" s="232" customFormat="1" ht="22.5" customHeight="1" x14ac:dyDescent="0.4">
      <c r="D159" s="234"/>
      <c r="E159" s="234"/>
      <c r="F159" s="234"/>
      <c r="G159" s="234"/>
      <c r="H159" s="234"/>
      <c r="I159" s="234"/>
      <c r="J159" s="234"/>
      <c r="K159" s="234"/>
      <c r="L159" s="234"/>
    </row>
    <row r="160" spans="3:13" s="232" customFormat="1" ht="18" x14ac:dyDescent="0.4">
      <c r="C160" s="731" t="s">
        <v>386</v>
      </c>
      <c r="D160" s="732"/>
      <c r="E160" s="732"/>
      <c r="F160" s="732"/>
      <c r="G160" s="732"/>
      <c r="H160" s="732"/>
      <c r="I160" s="732"/>
      <c r="J160" s="732"/>
      <c r="K160" s="732"/>
      <c r="L160" s="732"/>
      <c r="M160" s="733"/>
    </row>
    <row r="161" spans="3:26" s="232" customFormat="1" ht="18" x14ac:dyDescent="0.4">
      <c r="C161" s="777"/>
      <c r="D161" s="777"/>
      <c r="E161" s="777"/>
      <c r="F161" s="777"/>
      <c r="G161" s="777"/>
      <c r="H161" s="777"/>
      <c r="I161" s="777"/>
      <c r="J161" s="777"/>
      <c r="K161" s="777"/>
      <c r="L161" s="777"/>
      <c r="M161" s="777"/>
      <c r="P161" s="777"/>
      <c r="Q161" s="777"/>
      <c r="R161" s="777"/>
      <c r="S161" s="777"/>
      <c r="T161" s="777"/>
      <c r="U161" s="777"/>
      <c r="V161" s="777"/>
      <c r="W161" s="777"/>
      <c r="X161" s="777"/>
      <c r="Y161" s="777"/>
      <c r="Z161" s="777"/>
    </row>
    <row r="162" spans="3:26" s="232" customFormat="1" ht="99" customHeight="1" x14ac:dyDescent="0.4">
      <c r="C162" s="729" t="s">
        <v>387</v>
      </c>
      <c r="D162" s="729"/>
      <c r="E162" s="729"/>
      <c r="F162" s="729"/>
      <c r="G162" s="729"/>
      <c r="H162" s="729"/>
      <c r="I162" s="729"/>
      <c r="J162" s="729"/>
      <c r="K162" s="729"/>
      <c r="L162" s="729"/>
      <c r="M162" s="729"/>
    </row>
    <row r="163" spans="3:26" s="232" customFormat="1" ht="18" x14ac:dyDescent="0.4">
      <c r="C163" s="900"/>
      <c r="D163" s="900"/>
      <c r="E163" s="900"/>
      <c r="F163" s="900"/>
      <c r="G163" s="900"/>
      <c r="H163" s="900"/>
      <c r="I163" s="900"/>
      <c r="J163" s="900"/>
      <c r="K163" s="900"/>
      <c r="L163" s="900"/>
      <c r="M163" s="900"/>
      <c r="P163" s="777"/>
      <c r="Q163" s="777"/>
      <c r="R163" s="777"/>
      <c r="S163" s="777"/>
      <c r="T163" s="777"/>
      <c r="U163" s="777"/>
      <c r="V163" s="777"/>
      <c r="W163" s="777"/>
      <c r="X163" s="777"/>
      <c r="Y163" s="777"/>
      <c r="Z163" s="777"/>
    </row>
    <row r="164" spans="3:26" s="232" customFormat="1" ht="18" hidden="1" x14ac:dyDescent="0.4"/>
    <row r="165" spans="3:26" s="232" customFormat="1" ht="18" hidden="1" x14ac:dyDescent="0.4">
      <c r="I165" s="776"/>
      <c r="J165" s="776"/>
    </row>
    <row r="166" spans="3:26" s="232" customFormat="1" ht="18" x14ac:dyDescent="0.4"/>
    <row r="167" spans="3:26" s="232" customFormat="1" ht="18" x14ac:dyDescent="0.4">
      <c r="H167"/>
      <c r="I167"/>
      <c r="J167"/>
      <c r="K167"/>
      <c r="L167"/>
      <c r="M167"/>
    </row>
    <row r="168" spans="3:26" s="232" customFormat="1" ht="18" x14ac:dyDescent="0.4">
      <c r="C168" s="235" t="s">
        <v>118</v>
      </c>
      <c r="D168" s="232" t="s">
        <v>388</v>
      </c>
      <c r="H168"/>
      <c r="I168"/>
      <c r="J168"/>
      <c r="K168"/>
      <c r="L168"/>
      <c r="M168"/>
      <c r="N168" s="323"/>
    </row>
    <row r="169" spans="3:26" ht="18" x14ac:dyDescent="0.4">
      <c r="C169" s="235" t="s">
        <v>296</v>
      </c>
      <c r="D169" s="730" t="str">
        <f>Supplier1!G6</f>
        <v>*</v>
      </c>
      <c r="E169" s="730"/>
      <c r="F169" s="730"/>
      <c r="G169" s="232"/>
    </row>
    <row r="170" spans="3:26" ht="18" x14ac:dyDescent="0.4">
      <c r="C170" s="235" t="s">
        <v>389</v>
      </c>
      <c r="D170" s="232" t="s">
        <v>149</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32" t="s">
        <v>390</v>
      </c>
      <c r="D2" s="834"/>
      <c r="E2" s="954" t="s">
        <v>276</v>
      </c>
      <c r="F2" s="955"/>
      <c r="G2" s="957" t="s">
        <v>135</v>
      </c>
      <c r="H2" s="958"/>
      <c r="I2" s="959"/>
    </row>
    <row r="3" spans="2:13" ht="12.75" customHeight="1" x14ac:dyDescent="0.35">
      <c r="B3" s="209"/>
      <c r="C3" s="835"/>
      <c r="D3" s="837"/>
      <c r="E3" s="956" t="s">
        <v>278</v>
      </c>
      <c r="F3" s="796"/>
      <c r="G3" s="960" t="str">
        <f>'Evaluation Report'!L3</f>
        <v>8</v>
      </c>
      <c r="H3" s="961"/>
      <c r="I3" s="962"/>
    </row>
    <row r="4" spans="2:13" ht="12.75" customHeight="1" x14ac:dyDescent="0.35">
      <c r="B4" s="209"/>
      <c r="C4" s="835"/>
      <c r="D4" s="837"/>
      <c r="E4" s="956" t="s">
        <v>280</v>
      </c>
      <c r="F4" s="796"/>
      <c r="G4" s="960" t="str">
        <f>'Evaluation Report'!L5</f>
        <v>21/01/2022</v>
      </c>
      <c r="H4" s="961"/>
      <c r="I4" s="962"/>
    </row>
    <row r="5" spans="2:13" ht="15" customHeight="1" thickBot="1" x14ac:dyDescent="0.5">
      <c r="B5" s="210"/>
      <c r="C5" s="838"/>
      <c r="D5" s="840"/>
      <c r="E5" s="926" t="s">
        <v>139</v>
      </c>
      <c r="F5" s="927"/>
      <c r="G5" s="963" t="str">
        <f>Supplier1!I3</f>
        <v>240-105658000</v>
      </c>
      <c r="H5" s="964"/>
      <c r="I5" s="965"/>
      <c r="M5" s="226"/>
    </row>
    <row r="6" spans="2:13" ht="18" customHeight="1" thickBot="1" x14ac:dyDescent="0.4">
      <c r="B6" s="946" t="str">
        <f>VLOOKUP(1,Cover!D6:F24,3,FALSE)</f>
        <v>Category 3</v>
      </c>
      <c r="C6" s="947"/>
      <c r="D6" s="944" t="s">
        <v>391</v>
      </c>
      <c r="E6" s="945"/>
      <c r="F6" s="945"/>
      <c r="G6" s="952" t="s">
        <v>392</v>
      </c>
      <c r="H6" s="952"/>
      <c r="I6" s="953"/>
    </row>
    <row r="7" spans="2:13" ht="12.75" customHeight="1" x14ac:dyDescent="0.35">
      <c r="B7" s="430" t="s">
        <v>191</v>
      </c>
      <c r="C7" s="431"/>
      <c r="D7" s="431"/>
      <c r="E7" s="431"/>
      <c r="F7" s="431"/>
      <c r="G7" s="431"/>
      <c r="H7" s="431"/>
      <c r="I7" s="432"/>
    </row>
    <row r="8" spans="2:13" ht="12.75" customHeight="1" thickBot="1" x14ac:dyDescent="0.4">
      <c r="B8" s="940" t="s">
        <v>393</v>
      </c>
      <c r="C8" s="941"/>
      <c r="D8" s="941"/>
      <c r="E8" s="941"/>
      <c r="F8" s="941"/>
      <c r="G8" s="941"/>
      <c r="H8" s="950"/>
      <c r="I8" s="951"/>
    </row>
    <row r="9" spans="2:13" ht="12.75" customHeight="1" thickBot="1" x14ac:dyDescent="0.4">
      <c r="B9" s="651"/>
      <c r="C9" s="652"/>
      <c r="D9" s="652"/>
      <c r="E9" s="652"/>
      <c r="F9" s="652"/>
      <c r="G9" s="197" t="s">
        <v>95</v>
      </c>
      <c r="H9" s="150"/>
      <c r="I9" s="151"/>
    </row>
    <row r="10" spans="2:13" ht="12.75" customHeight="1" x14ac:dyDescent="0.35">
      <c r="B10" s="928" t="s">
        <v>97</v>
      </c>
      <c r="C10" s="929"/>
      <c r="D10" s="929"/>
      <c r="E10" s="929"/>
      <c r="F10" s="930"/>
      <c r="G10" s="200">
        <f>IF(Cover!$K$34=1,Cover!J40*Cover!K40,Cover!J40)</f>
        <v>0</v>
      </c>
      <c r="I10" s="24"/>
    </row>
    <row r="11" spans="2:13" ht="13.5" customHeight="1" x14ac:dyDescent="0.35">
      <c r="B11" s="928" t="s">
        <v>98</v>
      </c>
      <c r="C11" s="929"/>
      <c r="D11" s="929"/>
      <c r="E11" s="929"/>
      <c r="F11" s="930"/>
      <c r="G11" s="198">
        <f>IF(Cover!$K$34=1,Cover!J41*Cover!K41,Cover!J41)</f>
        <v>0</v>
      </c>
      <c r="I11" s="24"/>
    </row>
    <row r="12" spans="2:13" ht="13.5" customHeight="1" x14ac:dyDescent="0.35">
      <c r="B12" s="928" t="s">
        <v>394</v>
      </c>
      <c r="C12" s="929"/>
      <c r="D12" s="929"/>
      <c r="E12" s="929"/>
      <c r="F12" s="930"/>
      <c r="G12" s="198">
        <f>IF(Cover!$K$34=1,Cover!J42*Cover!K42,Cover!J42)</f>
        <v>0</v>
      </c>
      <c r="I12" s="152">
        <f>Supplier1!I21</f>
        <v>0.25</v>
      </c>
    </row>
    <row r="13" spans="2:13" ht="13.5" customHeight="1" thickBot="1" x14ac:dyDescent="0.4">
      <c r="B13" s="928" t="s">
        <v>100</v>
      </c>
      <c r="C13" s="929"/>
      <c r="D13" s="929"/>
      <c r="E13" s="929"/>
      <c r="F13" s="930"/>
      <c r="G13" s="198">
        <f>IF(Cover!$K$34=1,Cover!J43*Cover!K43,Cover!J43)</f>
        <v>0</v>
      </c>
      <c r="I13" s="24"/>
    </row>
    <row r="14" spans="2:13" ht="13.5" hidden="1" customHeight="1" thickBot="1" x14ac:dyDescent="0.4">
      <c r="B14" s="934" t="s">
        <v>234</v>
      </c>
      <c r="C14" s="935"/>
      <c r="D14" s="935"/>
      <c r="E14" s="935"/>
      <c r="F14" s="936"/>
      <c r="G14" s="201" t="e">
        <f>IF(Cover!$K$34=1,Cover!#REF!*Cover!#REF!,Cover!#REF!)</f>
        <v>#REF!</v>
      </c>
      <c r="I14" s="24"/>
    </row>
    <row r="15" spans="2:13" ht="13.5" customHeight="1" thickBot="1" x14ac:dyDescent="0.4">
      <c r="B15" s="937" t="s">
        <v>101</v>
      </c>
      <c r="C15" s="938"/>
      <c r="D15" s="938"/>
      <c r="E15" s="938"/>
      <c r="F15" s="939"/>
      <c r="G15" s="211">
        <f>SUM(G10:G13)</f>
        <v>0</v>
      </c>
      <c r="H15" s="23"/>
      <c r="I15" s="24"/>
    </row>
    <row r="16" spans="2:13" ht="13.5" customHeight="1" x14ac:dyDescent="0.35">
      <c r="B16" s="931" t="s">
        <v>191</v>
      </c>
      <c r="C16" s="932"/>
      <c r="D16" s="932"/>
      <c r="E16" s="932"/>
      <c r="F16" s="932"/>
      <c r="G16" s="933"/>
      <c r="H16" s="153"/>
      <c r="I16" s="156" t="s">
        <v>103</v>
      </c>
    </row>
    <row r="17" spans="2:9" ht="13.5" customHeight="1" thickBot="1" x14ac:dyDescent="0.4">
      <c r="B17" s="940" t="s">
        <v>395</v>
      </c>
      <c r="C17" s="941"/>
      <c r="D17" s="941"/>
      <c r="E17" s="941"/>
      <c r="F17" s="941"/>
      <c r="G17" s="942"/>
      <c r="H17" s="153"/>
      <c r="I17" s="154"/>
    </row>
    <row r="18" spans="2:9" ht="13.5" customHeight="1" thickBot="1" x14ac:dyDescent="0.4">
      <c r="B18" s="551"/>
      <c r="C18" s="552"/>
      <c r="D18" s="552"/>
      <c r="E18" s="552"/>
      <c r="F18" s="943"/>
      <c r="G18" s="197" t="s">
        <v>95</v>
      </c>
      <c r="H18" s="23"/>
      <c r="I18" s="24"/>
    </row>
    <row r="19" spans="2:9" ht="15" customHeight="1" x14ac:dyDescent="0.35">
      <c r="B19" s="506" t="s">
        <v>396</v>
      </c>
      <c r="C19" s="504"/>
      <c r="D19" s="504"/>
      <c r="E19" s="504"/>
      <c r="F19" s="504"/>
      <c r="G19" s="332">
        <f>IF(Cover!$K$34=1,Cover!J47*Cover!K47,Cover!J47)</f>
        <v>1</v>
      </c>
      <c r="I19" s="24"/>
    </row>
    <row r="20" spans="2:9" ht="13.5" customHeight="1" x14ac:dyDescent="0.35">
      <c r="B20" s="506" t="s">
        <v>397</v>
      </c>
      <c r="C20" s="504"/>
      <c r="D20" s="504"/>
      <c r="E20" s="504"/>
      <c r="F20" s="504"/>
      <c r="G20" s="334">
        <f>IF(Cover!$K$34=1,Cover!J48*Cover!K48,Cover!J48)</f>
        <v>1</v>
      </c>
      <c r="I20" s="152">
        <f>Supplier1!I21</f>
        <v>0.25</v>
      </c>
    </row>
    <row r="21" spans="2:9" ht="13.5" customHeight="1" x14ac:dyDescent="0.35">
      <c r="B21" s="506" t="s">
        <v>398</v>
      </c>
      <c r="C21" s="504"/>
      <c r="D21" s="504"/>
      <c r="E21" s="504"/>
      <c r="F21" s="504"/>
      <c r="G21" s="198">
        <f>IF(Cover!$K$34=1,Cover!J49*Cover!K49,Cover!J49)</f>
        <v>1</v>
      </c>
      <c r="I21" s="24"/>
    </row>
    <row r="22" spans="2:9" ht="13.5" customHeight="1" x14ac:dyDescent="0.35">
      <c r="B22" s="506" t="s">
        <v>399</v>
      </c>
      <c r="C22" s="504"/>
      <c r="D22" s="504"/>
      <c r="E22" s="504"/>
      <c r="F22" s="504"/>
      <c r="G22" s="333">
        <f>IF(Cover!$K$34=1,Cover!J50*Cover!K50,Cover!J50)</f>
        <v>0</v>
      </c>
      <c r="I22" s="24"/>
    </row>
    <row r="23" spans="2:9" ht="15.75" customHeight="1" x14ac:dyDescent="0.35">
      <c r="B23" s="506" t="s">
        <v>400</v>
      </c>
      <c r="C23" s="504"/>
      <c r="D23" s="504"/>
      <c r="E23" s="504"/>
      <c r="F23" s="504"/>
      <c r="G23" s="198">
        <f>IF(Cover!$K$34=1,Cover!J51*Cover!K51,Cover!J51)</f>
        <v>1</v>
      </c>
      <c r="I23" s="24"/>
    </row>
    <row r="24" spans="2:9" ht="14.25" customHeight="1" x14ac:dyDescent="0.35">
      <c r="B24" s="506" t="s">
        <v>401</v>
      </c>
      <c r="C24" s="504"/>
      <c r="D24" s="504"/>
      <c r="E24" s="504"/>
      <c r="F24" s="504"/>
      <c r="G24" s="333">
        <f>IF(Cover!$K$34=1,Cover!J52*Cover!K52,Cover!J52)</f>
        <v>1</v>
      </c>
      <c r="I24" s="24"/>
    </row>
    <row r="25" spans="2:9" ht="14.25" customHeight="1" x14ac:dyDescent="0.35">
      <c r="B25" s="506" t="s">
        <v>402</v>
      </c>
      <c r="C25" s="504"/>
      <c r="D25" s="504"/>
      <c r="E25" s="504"/>
      <c r="F25" s="504"/>
      <c r="G25" s="198">
        <f>IF(Cover!$K$34=1,Cover!J53*Cover!K53,Cover!J53)</f>
        <v>1</v>
      </c>
      <c r="I25" s="24"/>
    </row>
    <row r="26" spans="2:9" ht="14.25" customHeight="1" thickBot="1" x14ac:dyDescent="0.4">
      <c r="B26" s="705" t="s">
        <v>403</v>
      </c>
      <c r="C26" s="706"/>
      <c r="D26" s="706"/>
      <c r="E26" s="706"/>
      <c r="F26" s="706"/>
      <c r="G26" s="201">
        <f>IF(Cover!$K$34=1,Cover!J54*Cover!K54,Cover!J54)</f>
        <v>1</v>
      </c>
      <c r="I26" s="24"/>
    </row>
    <row r="27" spans="2:9" ht="14.25" customHeight="1" thickBot="1" x14ac:dyDescent="0.4">
      <c r="B27" s="667" t="s">
        <v>112</v>
      </c>
      <c r="C27" s="919"/>
      <c r="D27" s="919"/>
      <c r="E27" s="919"/>
      <c r="F27" s="668"/>
      <c r="G27" s="203">
        <f>SUM(G19:G26)</f>
        <v>7</v>
      </c>
      <c r="H27" s="140"/>
      <c r="I27" s="142"/>
    </row>
    <row r="28" spans="2:9" ht="14.25" customHeight="1" thickBot="1" x14ac:dyDescent="0.4"/>
    <row r="29" spans="2:9" ht="14.25" customHeight="1" thickBot="1" x14ac:dyDescent="0.4">
      <c r="B29" s="131" t="s">
        <v>404</v>
      </c>
      <c r="C29" s="132"/>
      <c r="D29" s="132"/>
      <c r="E29" s="132"/>
      <c r="F29" s="132"/>
      <c r="G29" s="132"/>
      <c r="H29" s="132"/>
      <c r="I29" s="155"/>
    </row>
    <row r="30" spans="2:9" ht="14.25" customHeight="1" thickBot="1" x14ac:dyDescent="0.4">
      <c r="B30" s="526"/>
      <c r="C30" s="527"/>
      <c r="D30" s="527"/>
      <c r="E30" s="527"/>
      <c r="F30" s="528"/>
      <c r="G30" s="202" t="s">
        <v>95</v>
      </c>
      <c r="H30" s="150"/>
      <c r="I30" s="151"/>
    </row>
    <row r="31" spans="2:9" ht="14.25" customHeight="1" x14ac:dyDescent="0.35">
      <c r="B31" s="506" t="s">
        <v>405</v>
      </c>
      <c r="C31" s="504"/>
      <c r="D31" s="504"/>
      <c r="E31" s="504"/>
      <c r="F31" s="504"/>
      <c r="G31" s="200">
        <f>IF(Cover!$K$34=1,Cover!J59*Cover!K59,Cover!J59)</f>
        <v>1</v>
      </c>
      <c r="I31" s="24"/>
    </row>
    <row r="32" spans="2:9" ht="14.25" customHeight="1" x14ac:dyDescent="0.35">
      <c r="B32" s="506" t="s">
        <v>406</v>
      </c>
      <c r="C32" s="504"/>
      <c r="D32" s="504"/>
      <c r="E32" s="504"/>
      <c r="F32" s="504"/>
      <c r="G32" s="198">
        <f>IF(Cover!$K$34=1,Cover!J60*Cover!K60,Cover!J60)</f>
        <v>1</v>
      </c>
      <c r="I32" s="24"/>
    </row>
    <row r="33" spans="2:13" ht="14.25" customHeight="1" x14ac:dyDescent="0.35">
      <c r="B33" s="506" t="s">
        <v>407</v>
      </c>
      <c r="C33" s="504"/>
      <c r="D33" s="504"/>
      <c r="E33" s="504"/>
      <c r="F33" s="504"/>
      <c r="G33" s="198">
        <f>IF(Cover!$K$34=1,Cover!J61*Cover!K61,Cover!J61)</f>
        <v>0</v>
      </c>
      <c r="I33" s="24"/>
    </row>
    <row r="34" spans="2:13" ht="14.25" customHeight="1" x14ac:dyDescent="0.35">
      <c r="B34" s="506" t="s">
        <v>408</v>
      </c>
      <c r="C34" s="504"/>
      <c r="D34" s="504"/>
      <c r="E34" s="504"/>
      <c r="F34" s="504"/>
      <c r="G34" s="333">
        <f>IF(Cover!$K$34=1,Cover!J62*Cover!K62,Cover!J62)</f>
        <v>0</v>
      </c>
      <c r="I34" s="24"/>
    </row>
    <row r="35" spans="2:13" ht="14.25" customHeight="1" x14ac:dyDescent="0.35">
      <c r="B35" s="506" t="s">
        <v>409</v>
      </c>
      <c r="C35" s="504"/>
      <c r="D35" s="504"/>
      <c r="E35" s="504"/>
      <c r="F35" s="504"/>
      <c r="G35" s="198">
        <f>IF(Cover!$K$34=1,Cover!J63*Cover!K63,Cover!J63)</f>
        <v>0</v>
      </c>
      <c r="I35" s="152">
        <f>Supplier1!I46</f>
        <v>0.25</v>
      </c>
    </row>
    <row r="36" spans="2:13" ht="14.25" customHeight="1" x14ac:dyDescent="0.35">
      <c r="B36" s="506" t="s">
        <v>410</v>
      </c>
      <c r="C36" s="504"/>
      <c r="D36" s="504"/>
      <c r="E36" s="504"/>
      <c r="F36" s="504"/>
      <c r="G36" s="198">
        <f>IF(Cover!$K$34=1,Cover!J64*Cover!K64,Cover!J64)</f>
        <v>0</v>
      </c>
      <c r="I36" s="24"/>
    </row>
    <row r="37" spans="2:13" ht="14.25" customHeight="1" x14ac:dyDescent="0.35">
      <c r="B37" s="506" t="s">
        <v>411</v>
      </c>
      <c r="C37" s="504"/>
      <c r="D37" s="504"/>
      <c r="E37" s="504"/>
      <c r="F37" s="504"/>
      <c r="G37" s="198">
        <f>IF(Cover!$K$34=1,Cover!J65*Cover!K65,Cover!J65)</f>
        <v>0</v>
      </c>
      <c r="I37" s="24"/>
    </row>
    <row r="38" spans="2:13" ht="14.25" customHeight="1" thickBot="1" x14ac:dyDescent="0.4">
      <c r="B38" s="705" t="s">
        <v>412</v>
      </c>
      <c r="C38" s="706"/>
      <c r="D38" s="706"/>
      <c r="E38" s="706"/>
      <c r="F38" s="706"/>
      <c r="G38" s="336">
        <f>IF(Cover!$K$34=1,Cover!J66*Cover!K66,Cover!J66)</f>
        <v>0</v>
      </c>
      <c r="I38" s="24"/>
    </row>
    <row r="39" spans="2:13" ht="15.75" hidden="1" customHeight="1" x14ac:dyDescent="0.35">
      <c r="B39" s="506"/>
      <c r="C39" s="504"/>
      <c r="D39" s="504"/>
      <c r="E39" s="504"/>
      <c r="F39" s="504"/>
      <c r="G39" s="335"/>
      <c r="I39" s="24"/>
    </row>
    <row r="40" spans="2:13" ht="13.5" hidden="1" customHeight="1" x14ac:dyDescent="0.35">
      <c r="B40" s="506"/>
      <c r="C40" s="504"/>
      <c r="D40" s="504"/>
      <c r="E40" s="504"/>
      <c r="F40" s="504"/>
      <c r="G40" s="198"/>
      <c r="I40" s="24"/>
    </row>
    <row r="41" spans="2:13" ht="13.5" hidden="1" customHeight="1" thickBot="1" x14ac:dyDescent="0.4">
      <c r="B41" s="506"/>
      <c r="C41" s="504"/>
      <c r="D41" s="504"/>
      <c r="E41" s="504"/>
      <c r="F41" s="504"/>
      <c r="G41" s="201"/>
      <c r="I41" s="24"/>
    </row>
    <row r="42" spans="2:13" ht="13.5" customHeight="1" thickBot="1" x14ac:dyDescent="0.4">
      <c r="B42" s="667" t="s">
        <v>120</v>
      </c>
      <c r="C42" s="919"/>
      <c r="D42" s="919"/>
      <c r="E42" s="919"/>
      <c r="F42" s="668"/>
      <c r="G42" s="199">
        <f>SUM(G31:G38)</f>
        <v>2</v>
      </c>
      <c r="H42" s="140"/>
      <c r="I42" s="142"/>
    </row>
    <row r="43" spans="2:13" ht="13.5" customHeight="1" thickBot="1" x14ac:dyDescent="0.4"/>
    <row r="44" spans="2:13" ht="13.5" customHeight="1" x14ac:dyDescent="0.35">
      <c r="B44" s="948" t="s">
        <v>413</v>
      </c>
      <c r="C44" s="949"/>
      <c r="D44" s="949"/>
      <c r="E44" s="949"/>
      <c r="F44" s="949"/>
      <c r="G44" s="949"/>
      <c r="H44" s="949"/>
      <c r="I44" s="213"/>
    </row>
    <row r="45" spans="2:13" ht="13.5" customHeight="1" thickBot="1" x14ac:dyDescent="0.4">
      <c r="B45" s="924" t="s">
        <v>414</v>
      </c>
      <c r="C45" s="925"/>
      <c r="D45" s="925"/>
      <c r="E45" s="925"/>
      <c r="F45" s="925"/>
      <c r="G45" s="925"/>
      <c r="H45" s="925"/>
      <c r="I45" s="212"/>
    </row>
    <row r="46" spans="2:13" ht="13.5" customHeight="1" thickBot="1" x14ac:dyDescent="0.4">
      <c r="B46" s="500"/>
      <c r="C46" s="501"/>
      <c r="D46" s="501"/>
      <c r="E46" s="501"/>
      <c r="F46" s="502"/>
      <c r="G46" s="197" t="s">
        <v>95</v>
      </c>
      <c r="I46" s="24"/>
    </row>
    <row r="47" spans="2:13" ht="13.5" customHeight="1" thickBot="1" x14ac:dyDescent="0.4">
      <c r="B47" s="503" t="s">
        <v>231</v>
      </c>
      <c r="C47" s="914"/>
      <c r="D47" s="914"/>
      <c r="E47" s="914"/>
      <c r="F47" s="914"/>
      <c r="G47" s="332">
        <f>IF(Cover!$K$34=1,Cover!J72*Cover!K72,Cover!J72)</f>
        <v>1</v>
      </c>
      <c r="I47" s="157">
        <f>Supplier1!I59</f>
        <v>0.2</v>
      </c>
      <c r="K47" s="227"/>
      <c r="L47" s="227"/>
      <c r="M47" s="227"/>
    </row>
    <row r="48" spans="2:13" ht="14.25" customHeight="1" thickBot="1" x14ac:dyDescent="0.4">
      <c r="B48" s="667" t="s">
        <v>124</v>
      </c>
      <c r="C48" s="919"/>
      <c r="D48" s="919"/>
      <c r="E48" s="919"/>
      <c r="F48" s="668"/>
      <c r="G48" s="211">
        <f>SUM(G47:G47)</f>
        <v>1</v>
      </c>
      <c r="H48" s="141"/>
      <c r="I48" s="142"/>
    </row>
    <row r="49" spans="2:9" ht="14.25" customHeight="1" thickBot="1" x14ac:dyDescent="0.4"/>
    <row r="50" spans="2:9" ht="14.25" customHeight="1" x14ac:dyDescent="0.35">
      <c r="B50" s="430" t="s">
        <v>415</v>
      </c>
      <c r="C50" s="431"/>
      <c r="D50" s="431"/>
      <c r="E50" s="431"/>
      <c r="F50" s="431"/>
      <c r="G50" s="431"/>
      <c r="H50" s="431"/>
      <c r="I50" s="922"/>
    </row>
    <row r="51" spans="2:9" ht="14.25" customHeight="1" thickBot="1" x14ac:dyDescent="0.4">
      <c r="B51" s="433" t="s">
        <v>416</v>
      </c>
      <c r="C51" s="434"/>
      <c r="D51" s="434"/>
      <c r="E51" s="434"/>
      <c r="F51" s="434"/>
      <c r="G51" s="434"/>
      <c r="H51" s="434"/>
      <c r="I51" s="923"/>
    </row>
    <row r="52" spans="2:9" ht="14.25" customHeight="1" thickBot="1" x14ac:dyDescent="0.4">
      <c r="B52" s="489"/>
      <c r="C52" s="490"/>
      <c r="D52" s="490"/>
      <c r="E52" s="490"/>
      <c r="F52" s="490"/>
      <c r="G52" s="197" t="s">
        <v>95</v>
      </c>
      <c r="I52" s="24"/>
    </row>
    <row r="53" spans="2:9" ht="14.25" customHeight="1" thickBot="1" x14ac:dyDescent="0.4">
      <c r="B53" s="503" t="s">
        <v>233</v>
      </c>
      <c r="C53" s="914"/>
      <c r="D53" s="914"/>
      <c r="E53" s="914"/>
      <c r="F53" s="914"/>
      <c r="G53" s="332">
        <f>IF(Cover!$K$34=1,Cover!J78*Cover!K78,Cover!J78)</f>
        <v>1</v>
      </c>
      <c r="I53" s="157">
        <f>Supplier1!I67</f>
        <v>0.2</v>
      </c>
    </row>
    <row r="54" spans="2:9" ht="13.5" customHeight="1" thickBot="1" x14ac:dyDescent="0.4">
      <c r="B54" s="667" t="s">
        <v>128</v>
      </c>
      <c r="C54" s="919"/>
      <c r="D54" s="919"/>
      <c r="E54" s="919"/>
      <c r="F54" s="919"/>
      <c r="G54" s="211">
        <f>SUM(G53:G53)</f>
        <v>1</v>
      </c>
      <c r="H54" s="141"/>
      <c r="I54" s="142"/>
    </row>
    <row r="55" spans="2:9" ht="13.5" customHeight="1" thickBot="1" x14ac:dyDescent="0.4"/>
    <row r="56" spans="2:9" ht="13.5" customHeight="1" x14ac:dyDescent="0.35">
      <c r="B56" s="920" t="s">
        <v>417</v>
      </c>
      <c r="C56" s="921"/>
      <c r="D56" s="921"/>
      <c r="E56" s="921"/>
      <c r="F56" s="921"/>
      <c r="G56" s="921"/>
      <c r="H56" s="921"/>
      <c r="I56" s="915"/>
    </row>
    <row r="57" spans="2:9" ht="13.5" customHeight="1" thickBot="1" x14ac:dyDescent="0.4">
      <c r="B57" s="917" t="s">
        <v>418</v>
      </c>
      <c r="C57" s="918"/>
      <c r="D57" s="918"/>
      <c r="E57" s="918"/>
      <c r="F57" s="918"/>
      <c r="G57" s="918"/>
      <c r="H57" s="918"/>
      <c r="I57" s="916"/>
    </row>
    <row r="58" spans="2:9" ht="13.5" customHeight="1" thickBot="1" x14ac:dyDescent="0.4">
      <c r="B58" s="632" t="s">
        <v>130</v>
      </c>
      <c r="C58" s="633"/>
      <c r="D58" s="633"/>
      <c r="E58" s="633"/>
      <c r="F58" s="633"/>
      <c r="G58" s="197" t="s">
        <v>95</v>
      </c>
      <c r="I58" s="24"/>
    </row>
    <row r="59" spans="2:9" ht="13.5" customHeight="1" thickBot="1" x14ac:dyDescent="0.4">
      <c r="B59" s="506" t="s">
        <v>130</v>
      </c>
      <c r="C59" s="504"/>
      <c r="D59" s="504"/>
      <c r="E59" s="504"/>
      <c r="F59" s="504"/>
      <c r="G59" s="200">
        <f>IF(Cover!$K$34=1,Cover!J84*Cover!K84,Cover!J84)</f>
        <v>1</v>
      </c>
      <c r="I59" s="157">
        <f>Supplier1!I76</f>
        <v>9.9999999999999978E-2</v>
      </c>
    </row>
    <row r="60" spans="2:9" ht="13.5" hidden="1" customHeight="1" thickBot="1" x14ac:dyDescent="0.4">
      <c r="B60" s="507" t="s">
        <v>419</v>
      </c>
      <c r="C60" s="508"/>
      <c r="D60" s="508"/>
      <c r="E60" s="508"/>
      <c r="F60" s="509"/>
      <c r="G60" s="200">
        <f>IF(Cover!$K$34=1,Cover!J85*Cover!K85,Cover!J85)</f>
        <v>1</v>
      </c>
    </row>
    <row r="61" spans="2:9" ht="16" thickBot="1" x14ac:dyDescent="0.4">
      <c r="B61" s="667" t="s">
        <v>132</v>
      </c>
      <c r="C61" s="919"/>
      <c r="D61" s="919"/>
      <c r="E61" s="919"/>
      <c r="F61" s="919"/>
      <c r="G61" s="211">
        <f>SUM(G59:G60)</f>
        <v>2</v>
      </c>
      <c r="H61" s="141"/>
      <c r="I61" s="142"/>
    </row>
    <row r="62" spans="2:9" x14ac:dyDescent="0.35">
      <c r="B62" s="688" t="s">
        <v>420</v>
      </c>
      <c r="C62" s="688"/>
      <c r="D62" s="688"/>
      <c r="E62" s="688"/>
      <c r="F62" s="688"/>
      <c r="G62" s="688"/>
      <c r="H62" s="688"/>
      <c r="I62" s="688"/>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32" t="s">
        <v>421</v>
      </c>
      <c r="F3" s="833"/>
      <c r="G3" s="833"/>
      <c r="H3" s="833"/>
      <c r="I3" s="834"/>
      <c r="J3" s="896" t="s">
        <v>276</v>
      </c>
      <c r="K3" s="898"/>
      <c r="L3" s="330" t="s">
        <v>422</v>
      </c>
    </row>
    <row r="4" spans="3:13" ht="18.5" thickBot="1" x14ac:dyDescent="0.4">
      <c r="C4" s="112"/>
      <c r="D4" s="256"/>
      <c r="E4" s="835"/>
      <c r="F4" s="836"/>
      <c r="G4" s="836"/>
      <c r="H4" s="836"/>
      <c r="I4" s="837"/>
      <c r="J4" s="896" t="s">
        <v>278</v>
      </c>
      <c r="K4" s="898"/>
      <c r="L4" s="386" t="s">
        <v>279</v>
      </c>
    </row>
    <row r="5" spans="3:13" ht="18.5" thickBot="1" x14ac:dyDescent="0.4">
      <c r="C5" s="112"/>
      <c r="D5" s="256"/>
      <c r="E5" s="835"/>
      <c r="F5" s="836"/>
      <c r="G5" s="836"/>
      <c r="H5" s="836"/>
      <c r="I5" s="837"/>
      <c r="J5" s="896" t="str">
        <f>Supplier1!G8</f>
        <v>Report Revision</v>
      </c>
      <c r="K5" s="898"/>
      <c r="L5" s="330">
        <f>Supplier1!I8</f>
        <v>1</v>
      </c>
    </row>
    <row r="6" spans="3:13" ht="19.5" customHeight="1" thickBot="1" x14ac:dyDescent="0.4">
      <c r="C6" s="112"/>
      <c r="D6" s="256"/>
      <c r="E6" s="835"/>
      <c r="F6" s="836"/>
      <c r="G6" s="836"/>
      <c r="H6" s="836"/>
      <c r="I6" s="837"/>
      <c r="J6" s="896" t="s">
        <v>280</v>
      </c>
      <c r="K6" s="898"/>
      <c r="L6" s="387" t="s">
        <v>423</v>
      </c>
    </row>
    <row r="7" spans="3:13" ht="18.5" thickBot="1" x14ac:dyDescent="0.45">
      <c r="C7" s="114"/>
      <c r="D7" s="257"/>
      <c r="E7" s="838"/>
      <c r="F7" s="839"/>
      <c r="G7" s="839"/>
      <c r="H7" s="839"/>
      <c r="I7" s="840"/>
      <c r="J7" s="893" t="s">
        <v>139</v>
      </c>
      <c r="K7" s="895"/>
      <c r="L7" s="331" t="str">
        <f>Supplier1!I3</f>
        <v>240-105658000</v>
      </c>
    </row>
    <row r="8" spans="3:13" ht="18.5" thickBot="1" x14ac:dyDescent="0.45">
      <c r="C8" s="113"/>
      <c r="D8" s="113"/>
      <c r="E8" s="254"/>
      <c r="F8" s="254"/>
      <c r="G8" s="254"/>
      <c r="H8" s="254"/>
      <c r="J8" s="238"/>
      <c r="K8" s="238"/>
    </row>
    <row r="9" spans="3:13" ht="19.5" customHeight="1" thickBot="1" x14ac:dyDescent="0.4">
      <c r="C9" s="747" t="s">
        <v>424</v>
      </c>
      <c r="D9" s="856"/>
      <c r="E9" s="856"/>
      <c r="F9" s="984" t="s">
        <v>283</v>
      </c>
      <c r="G9" s="985"/>
      <c r="H9" s="985"/>
      <c r="I9" s="986"/>
      <c r="J9" s="897" t="s">
        <v>284</v>
      </c>
      <c r="K9" s="898"/>
      <c r="L9" s="385" t="str">
        <f>Supplier1!D6</f>
        <v>*</v>
      </c>
    </row>
    <row r="10" spans="3:13" ht="19.5" customHeight="1" thickBot="1" x14ac:dyDescent="0.4">
      <c r="C10" s="747" t="s">
        <v>425</v>
      </c>
      <c r="D10" s="856"/>
      <c r="E10" s="748"/>
      <c r="F10" s="981" t="s">
        <v>286</v>
      </c>
      <c r="G10" s="981"/>
      <c r="H10" s="981"/>
      <c r="I10" s="982"/>
      <c r="J10" s="983" t="s">
        <v>426</v>
      </c>
      <c r="K10" s="983"/>
      <c r="L10" s="381"/>
    </row>
    <row r="11" spans="3:13" ht="19.5" customHeight="1" thickBot="1" x14ac:dyDescent="0.4">
      <c r="C11" s="394"/>
      <c r="D11" s="392"/>
      <c r="E11" s="158"/>
      <c r="F11" s="393"/>
      <c r="G11" s="393"/>
      <c r="H11" s="393"/>
      <c r="I11" s="393"/>
      <c r="J11" s="896" t="s">
        <v>290</v>
      </c>
      <c r="K11" s="898"/>
      <c r="L11" s="381" t="str" cm="1">
        <f t="array" ref="L11:M11">'Evaluation Report'!L10:M10</f>
        <v xml:space="preserve"> *eg. 1 of 3</v>
      </c>
      <c r="M11">
        <v>0</v>
      </c>
    </row>
    <row r="12" spans="3:13" ht="19.5" customHeight="1" thickBot="1" x14ac:dyDescent="0.4">
      <c r="C12" s="395" t="s">
        <v>288</v>
      </c>
      <c r="D12" s="896" t="s">
        <v>427</v>
      </c>
      <c r="E12" s="897"/>
      <c r="F12" s="897"/>
      <c r="G12" s="897"/>
      <c r="H12" s="897"/>
      <c r="I12" s="897"/>
      <c r="J12" s="897"/>
      <c r="K12" s="897"/>
      <c r="L12" s="898"/>
    </row>
    <row r="13" spans="3:13" ht="19.5" customHeight="1" thickBot="1" x14ac:dyDescent="0.45">
      <c r="C13" s="258"/>
      <c r="D13" s="151"/>
      <c r="E13" s="896" t="s">
        <v>292</v>
      </c>
      <c r="F13" s="897"/>
      <c r="G13" s="897"/>
      <c r="H13" s="898"/>
      <c r="I13" s="978" t="s">
        <v>293</v>
      </c>
      <c r="J13" s="979"/>
      <c r="K13" s="896" t="s">
        <v>294</v>
      </c>
      <c r="L13" s="898"/>
    </row>
    <row r="14" spans="3:13" ht="39.75" customHeight="1" thickBot="1" x14ac:dyDescent="0.45">
      <c r="C14" s="259" t="s">
        <v>428</v>
      </c>
      <c r="D14" s="24"/>
      <c r="E14" s="854"/>
      <c r="F14" s="980"/>
      <c r="G14" s="980"/>
      <c r="H14" s="855"/>
      <c r="I14" s="854"/>
      <c r="J14" s="855"/>
      <c r="K14" s="848"/>
      <c r="L14" s="849"/>
    </row>
    <row r="15" spans="3:13" ht="18.5" thickBot="1" x14ac:dyDescent="0.45">
      <c r="C15" s="970" t="s">
        <v>429</v>
      </c>
      <c r="D15" s="971"/>
      <c r="E15" s="848" t="str">
        <f>Supplier1!G6</f>
        <v>*</v>
      </c>
      <c r="F15" s="861"/>
      <c r="G15" s="861"/>
      <c r="H15" s="849"/>
      <c r="I15" s="848" t="s">
        <v>118</v>
      </c>
      <c r="J15" s="849"/>
      <c r="K15" s="848"/>
      <c r="L15" s="849"/>
    </row>
    <row r="16" spans="3:13" ht="18.5" thickBot="1" x14ac:dyDescent="0.45">
      <c r="C16" s="973" t="s">
        <v>430</v>
      </c>
      <c r="D16" s="974"/>
      <c r="E16" s="975" t="str">
        <f>Supplier1!G7</f>
        <v>eg: Senior Advisor: Supplier Quality Management</v>
      </c>
      <c r="F16" s="976"/>
      <c r="G16" s="976"/>
      <c r="H16" s="977"/>
      <c r="I16" s="841"/>
      <c r="J16" s="842"/>
      <c r="K16" s="896"/>
      <c r="L16" s="898"/>
    </row>
    <row r="17" spans="3:12" ht="18.5" thickBot="1" x14ac:dyDescent="0.45">
      <c r="C17" s="970" t="s">
        <v>431</v>
      </c>
      <c r="D17" s="971"/>
      <c r="E17" s="972">
        <f>L10</f>
        <v>0</v>
      </c>
      <c r="F17" s="863"/>
      <c r="G17" s="863"/>
      <c r="H17" s="864"/>
      <c r="I17" s="896"/>
      <c r="J17" s="898"/>
      <c r="K17" s="896"/>
      <c r="L17" s="898"/>
    </row>
    <row r="18" spans="3:12" x14ac:dyDescent="0.35">
      <c r="C18" s="119"/>
      <c r="D18" s="119"/>
      <c r="E18" s="119"/>
      <c r="F18" s="119"/>
      <c r="G18" s="119"/>
      <c r="H18" s="852"/>
      <c r="I18" s="852"/>
      <c r="J18" s="852"/>
      <c r="K18" s="852"/>
      <c r="L18" s="113"/>
    </row>
    <row r="19" spans="3:12" ht="19.5" customHeight="1" x14ac:dyDescent="0.35">
      <c r="C19" s="847" t="s">
        <v>299</v>
      </c>
      <c r="D19" s="847"/>
      <c r="E19" s="847"/>
      <c r="F19" s="777" t="str">
        <f>Supplier1!D7</f>
        <v>*</v>
      </c>
      <c r="G19" s="777"/>
      <c r="I19" s="969" t="s">
        <v>432</v>
      </c>
      <c r="J19" s="969"/>
      <c r="K19" s="847">
        <f>Supplier1!D8</f>
        <v>0</v>
      </c>
      <c r="L19" s="847"/>
    </row>
    <row r="20" spans="3:12" ht="20" x14ac:dyDescent="0.35">
      <c r="C20" s="120"/>
    </row>
    <row r="21" spans="3:12" ht="20" x14ac:dyDescent="0.35">
      <c r="C21" s="120"/>
    </row>
    <row r="22" spans="3:12" ht="18" x14ac:dyDescent="0.35">
      <c r="C22" s="882" t="s">
        <v>301</v>
      </c>
      <c r="D22" s="883"/>
      <c r="E22" s="883"/>
      <c r="F22" s="883"/>
      <c r="G22" s="883"/>
      <c r="H22" s="883"/>
      <c r="I22" s="883"/>
      <c r="J22" s="883"/>
      <c r="K22" s="883"/>
      <c r="L22" s="884"/>
    </row>
    <row r="23" spans="3:12" ht="15" customHeight="1" x14ac:dyDescent="0.35">
      <c r="C23" s="865" t="s">
        <v>302</v>
      </c>
      <c r="D23" s="865"/>
      <c r="E23" s="865"/>
      <c r="F23" s="865"/>
      <c r="G23" s="865"/>
      <c r="H23" s="865"/>
      <c r="I23" s="865"/>
      <c r="J23" s="865"/>
      <c r="K23" s="865"/>
      <c r="L23" s="865"/>
    </row>
    <row r="24" spans="3:12" ht="15.5" x14ac:dyDescent="0.35">
      <c r="C24" s="122" t="s">
        <v>303</v>
      </c>
      <c r="D24" s="866" t="str">
        <f>Supplier1!D10</f>
        <v>*</v>
      </c>
      <c r="E24" s="866"/>
      <c r="F24" s="866"/>
      <c r="G24" s="866"/>
      <c r="H24" s="866"/>
      <c r="I24" s="866"/>
      <c r="J24" s="866"/>
      <c r="K24" s="866"/>
      <c r="L24" s="866"/>
    </row>
    <row r="25" spans="3:12" ht="19.5" customHeight="1" thickBot="1" x14ac:dyDescent="0.4"/>
    <row r="26" spans="3:12" ht="34.5" customHeight="1" thickBot="1" x14ac:dyDescent="0.4">
      <c r="C26" s="388" t="str">
        <f>'Evaluation Report'!C38</f>
        <v>Category 3</v>
      </c>
      <c r="D26" s="493" t="str">
        <f>'Evaluation Report'!D38</f>
        <v xml:space="preserve"> 240-105658000 Quality assessment criteria</v>
      </c>
      <c r="E26" s="493"/>
      <c r="F26" s="493"/>
      <c r="G26" s="494"/>
      <c r="H26" s="966" t="s">
        <v>433</v>
      </c>
      <c r="I26" s="967"/>
      <c r="J26" s="967"/>
      <c r="K26" s="967"/>
      <c r="L26" s="968"/>
    </row>
    <row r="27" spans="3:12" ht="14.5" customHeight="1" x14ac:dyDescent="0.35">
      <c r="C27" s="998" t="s">
        <v>434</v>
      </c>
      <c r="D27" s="999"/>
      <c r="E27" s="1006" t="s">
        <v>435</v>
      </c>
      <c r="F27" s="1007"/>
      <c r="G27" s="1007"/>
      <c r="H27" s="1007"/>
      <c r="I27" s="1008"/>
      <c r="J27" s="1006" t="s">
        <v>436</v>
      </c>
      <c r="K27" s="1007"/>
      <c r="L27" s="1009"/>
    </row>
    <row r="28" spans="3:12" ht="30.75" customHeight="1" x14ac:dyDescent="0.35">
      <c r="C28" s="1000"/>
      <c r="D28" s="1001"/>
      <c r="E28" s="320" t="s">
        <v>437</v>
      </c>
      <c r="F28" s="1010" t="str">
        <f>Supplier1!G6</f>
        <v>*</v>
      </c>
      <c r="G28" s="1011"/>
      <c r="H28" s="1011"/>
      <c r="I28" s="1011"/>
      <c r="J28" s="320" t="s">
        <v>437</v>
      </c>
      <c r="K28" s="1016" t="s">
        <v>149</v>
      </c>
      <c r="L28" s="1016"/>
    </row>
    <row r="29" spans="3:12" ht="20.25" customHeight="1" thickBot="1" x14ac:dyDescent="0.4">
      <c r="C29" s="1002"/>
      <c r="D29" s="1003"/>
      <c r="E29" s="321" t="s">
        <v>438</v>
      </c>
      <c r="F29" s="1012">
        <f>Supplier1!I5</f>
        <v>44573</v>
      </c>
      <c r="G29" s="1013"/>
      <c r="H29" s="1013"/>
      <c r="I29" s="1013"/>
      <c r="J29" s="398" t="s">
        <v>438</v>
      </c>
      <c r="K29" s="1017">
        <f>L10</f>
        <v>0</v>
      </c>
      <c r="L29" s="1017"/>
    </row>
    <row r="30" spans="3:12" ht="20.25" customHeight="1" x14ac:dyDescent="0.35">
      <c r="C30" s="1004" t="str">
        <f>Scorecard!B4</f>
        <v>*</v>
      </c>
      <c r="D30" s="1005"/>
      <c r="E30" s="1014">
        <f>Supplier1!B86</f>
        <v>0</v>
      </c>
      <c r="F30" s="1015"/>
      <c r="G30" s="1015"/>
      <c r="H30" s="1015"/>
      <c r="I30" s="1015"/>
      <c r="J30" s="1014"/>
      <c r="K30" s="1015"/>
      <c r="L30" s="1018"/>
    </row>
    <row r="31" spans="3:12" ht="22.5" customHeight="1" x14ac:dyDescent="0.35">
      <c r="C31" s="987">
        <f>Scorecard!B5</f>
        <v>0</v>
      </c>
      <c r="D31" s="988"/>
      <c r="E31" s="987">
        <f>Supplier2!B91</f>
        <v>0</v>
      </c>
      <c r="F31" s="989"/>
      <c r="G31" s="989"/>
      <c r="H31" s="989"/>
      <c r="I31" s="989"/>
      <c r="J31" s="987"/>
      <c r="K31" s="989"/>
      <c r="L31" s="988"/>
    </row>
    <row r="32" spans="3:12" ht="20.25" customHeight="1" x14ac:dyDescent="0.35">
      <c r="C32" s="987">
        <f>Scorecard!B6</f>
        <v>0</v>
      </c>
      <c r="D32" s="988"/>
      <c r="E32" s="987">
        <f>Supplier3!B90</f>
        <v>0</v>
      </c>
      <c r="F32" s="989"/>
      <c r="G32" s="989"/>
      <c r="H32" s="989"/>
      <c r="I32" s="989"/>
      <c r="J32" s="987"/>
      <c r="K32" s="989"/>
      <c r="L32" s="988"/>
    </row>
    <row r="33" spans="3:12" ht="20.25" customHeight="1" x14ac:dyDescent="0.35">
      <c r="C33" s="987">
        <f>Scorecard!B7</f>
        <v>0</v>
      </c>
      <c r="D33" s="988"/>
      <c r="E33" s="987">
        <f>Supplier4!B90</f>
        <v>0</v>
      </c>
      <c r="F33" s="989"/>
      <c r="G33" s="989"/>
      <c r="H33" s="989"/>
      <c r="I33" s="989"/>
      <c r="J33" s="987"/>
      <c r="K33" s="989"/>
      <c r="L33" s="988"/>
    </row>
    <row r="34" spans="3:12" ht="21" customHeight="1" x14ac:dyDescent="0.35">
      <c r="C34" s="987">
        <f>Scorecard!B8</f>
        <v>0</v>
      </c>
      <c r="D34" s="988"/>
      <c r="E34" s="987">
        <f>Supplier5!B90</f>
        <v>0</v>
      </c>
      <c r="F34" s="989"/>
      <c r="G34" s="989"/>
      <c r="H34" s="989"/>
      <c r="I34" s="989"/>
      <c r="J34" s="987"/>
      <c r="K34" s="989"/>
      <c r="L34" s="988"/>
    </row>
    <row r="35" spans="3:12" ht="20.25" customHeight="1" x14ac:dyDescent="0.35">
      <c r="C35" s="987">
        <f>Scorecard!B9</f>
        <v>0</v>
      </c>
      <c r="D35" s="988"/>
      <c r="E35" s="987">
        <f>Supplier6!B90</f>
        <v>0</v>
      </c>
      <c r="F35" s="989"/>
      <c r="G35" s="989"/>
      <c r="H35" s="989"/>
      <c r="I35" s="989"/>
      <c r="J35" s="987"/>
      <c r="K35" s="989"/>
      <c r="L35" s="988"/>
    </row>
    <row r="36" spans="3:12" ht="20.25" customHeight="1" x14ac:dyDescent="0.35">
      <c r="C36" s="987">
        <f>Scorecard!B10</f>
        <v>0</v>
      </c>
      <c r="D36" s="988"/>
      <c r="E36" s="987">
        <f>Supplier7!B91</f>
        <v>0</v>
      </c>
      <c r="F36" s="989"/>
      <c r="G36" s="989"/>
      <c r="H36" s="989"/>
      <c r="I36" s="989"/>
      <c r="J36" s="987"/>
      <c r="K36" s="989"/>
      <c r="L36" s="988"/>
    </row>
    <row r="37" spans="3:12" ht="21" customHeight="1" x14ac:dyDescent="0.35">
      <c r="C37" s="987">
        <f>Scorecard!B11</f>
        <v>0</v>
      </c>
      <c r="D37" s="988"/>
      <c r="E37" s="987">
        <f>Supplier8!B90</f>
        <v>0</v>
      </c>
      <c r="F37" s="989"/>
      <c r="G37" s="989"/>
      <c r="H37" s="989"/>
      <c r="I37" s="989"/>
      <c r="J37" s="987"/>
      <c r="K37" s="989"/>
      <c r="L37" s="988"/>
    </row>
    <row r="38" spans="3:12" ht="20.25" customHeight="1" x14ac:dyDescent="0.35">
      <c r="C38" s="987">
        <f>Scorecard!B12</f>
        <v>0</v>
      </c>
      <c r="D38" s="988"/>
      <c r="E38" s="987">
        <f>Supplier9!B90</f>
        <v>0</v>
      </c>
      <c r="F38" s="989"/>
      <c r="G38" s="989"/>
      <c r="H38" s="989"/>
      <c r="I38" s="989"/>
      <c r="J38" s="987"/>
      <c r="K38" s="989"/>
      <c r="L38" s="988"/>
    </row>
    <row r="39" spans="3:12" ht="20.25" customHeight="1" thickBot="1" x14ac:dyDescent="0.4">
      <c r="C39" s="990">
        <f>Scorecard!B13</f>
        <v>0</v>
      </c>
      <c r="D39" s="991"/>
      <c r="E39" s="992">
        <f>Supplier10!B90</f>
        <v>0</v>
      </c>
      <c r="F39" s="993"/>
      <c r="G39" s="993"/>
      <c r="H39" s="993"/>
      <c r="I39" s="993"/>
      <c r="J39" s="1019"/>
      <c r="K39" s="1020"/>
      <c r="L39" s="1021"/>
    </row>
    <row r="40" spans="3:12" x14ac:dyDescent="0.35">
      <c r="C40" s="994" t="s">
        <v>439</v>
      </c>
      <c r="D40" s="995"/>
      <c r="E40" s="995"/>
      <c r="F40" s="995"/>
      <c r="G40" s="995"/>
      <c r="H40" s="995"/>
      <c r="I40" s="995"/>
      <c r="J40" s="995"/>
      <c r="K40" s="995"/>
      <c r="L40" s="996"/>
    </row>
    <row r="41" spans="3:12" ht="82.15" customHeight="1" thickBot="1" x14ac:dyDescent="0.4">
      <c r="C41" s="992" t="s">
        <v>440</v>
      </c>
      <c r="D41" s="993"/>
      <c r="E41" s="993"/>
      <c r="F41" s="993"/>
      <c r="G41" s="993"/>
      <c r="H41" s="993"/>
      <c r="I41" s="993"/>
      <c r="J41" s="993"/>
      <c r="K41" s="993"/>
      <c r="L41" s="997"/>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5"/>
  <sheetViews>
    <sheetView tabSelected="1" view="pageBreakPreview" topLeftCell="D29" zoomScaleNormal="100" zoomScaleSheetLayoutView="100" workbookViewId="0">
      <selection activeCell="H78" sqref="H78"/>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8" ht="17.25" customHeight="1" x14ac:dyDescent="0.35">
      <c r="D1" s="208"/>
      <c r="E1" s="832" t="s">
        <v>441</v>
      </c>
      <c r="F1" s="834"/>
      <c r="G1" s="954" t="s">
        <v>276</v>
      </c>
      <c r="H1" s="1023"/>
      <c r="I1" s="404" t="s">
        <v>135</v>
      </c>
    </row>
    <row r="2" spans="4:18" ht="12.75" customHeight="1" x14ac:dyDescent="0.35">
      <c r="D2" s="209"/>
      <c r="E2" s="835"/>
      <c r="F2" s="837"/>
      <c r="G2" s="956" t="s">
        <v>278</v>
      </c>
      <c r="H2" s="816"/>
      <c r="I2" s="405">
        <v>7</v>
      </c>
    </row>
    <row r="3" spans="4:18" ht="12.75" customHeight="1" x14ac:dyDescent="0.35">
      <c r="D3" s="209"/>
      <c r="E3" s="835"/>
      <c r="F3" s="837"/>
      <c r="G3" s="956" t="s">
        <v>280</v>
      </c>
      <c r="H3" s="816"/>
      <c r="I3" s="417">
        <v>44587</v>
      </c>
    </row>
    <row r="4" spans="4:18" ht="15" customHeight="1" thickBot="1" x14ac:dyDescent="0.5">
      <c r="D4" s="209"/>
      <c r="E4" s="835"/>
      <c r="F4" s="840"/>
      <c r="G4" s="402" t="s">
        <v>442</v>
      </c>
      <c r="H4" s="403"/>
      <c r="I4" s="406" t="s">
        <v>140</v>
      </c>
      <c r="M4" s="125"/>
      <c r="N4" s="125"/>
      <c r="O4" s="226"/>
    </row>
    <row r="5" spans="4:18" ht="31.9" customHeight="1" thickBot="1" x14ac:dyDescent="0.4">
      <c r="D5" s="418" t="str">
        <f>VLOOKUP(1,Cover!D6:F24,3,FALSE)</f>
        <v>Category 3</v>
      </c>
      <c r="E5" s="419" t="s">
        <v>443</v>
      </c>
      <c r="F5" s="496" t="s">
        <v>391</v>
      </c>
      <c r="G5" s="496"/>
      <c r="H5" s="497"/>
      <c r="I5" s="26"/>
    </row>
    <row r="6" spans="4:18" ht="12.75" hidden="1" customHeight="1" x14ac:dyDescent="0.35">
      <c r="D6" s="460" t="s">
        <v>191</v>
      </c>
      <c r="E6" s="461"/>
      <c r="F6" s="431"/>
      <c r="G6" s="431"/>
      <c r="H6" s="431"/>
      <c r="I6" s="432"/>
    </row>
    <row r="7" spans="4:18" ht="13.15" hidden="1" customHeight="1" thickBot="1" x14ac:dyDescent="0.4">
      <c r="D7" s="433" t="s">
        <v>444</v>
      </c>
      <c r="E7" s="434"/>
      <c r="F7" s="434"/>
      <c r="G7" s="434"/>
      <c r="H7" s="434"/>
      <c r="I7" s="435"/>
    </row>
    <row r="8" spans="4:18" ht="12.75" hidden="1" customHeight="1" x14ac:dyDescent="0.35">
      <c r="D8" s="651"/>
      <c r="E8" s="652"/>
      <c r="F8" s="652"/>
      <c r="G8" s="652"/>
      <c r="H8" s="1022"/>
      <c r="I8" s="197" t="s">
        <v>445</v>
      </c>
    </row>
    <row r="9" spans="4:18" ht="12.75" hidden="1" customHeight="1" x14ac:dyDescent="0.35">
      <c r="D9" s="928" t="s">
        <v>446</v>
      </c>
      <c r="E9" s="929"/>
      <c r="F9" s="929"/>
      <c r="G9" s="929"/>
      <c r="H9" s="1025"/>
      <c r="I9" s="409">
        <f>Cover!J40</f>
        <v>0</v>
      </c>
    </row>
    <row r="10" spans="4:18" ht="13.5" hidden="1" customHeight="1" x14ac:dyDescent="0.35">
      <c r="D10" s="928" t="s">
        <v>98</v>
      </c>
      <c r="E10" s="929"/>
      <c r="F10" s="929"/>
      <c r="G10" s="929"/>
      <c r="H10" s="1025"/>
      <c r="I10" s="409">
        <f>Cover!J41</f>
        <v>0</v>
      </c>
    </row>
    <row r="11" spans="4:18" ht="13.5" hidden="1" customHeight="1" x14ac:dyDescent="0.35">
      <c r="D11" s="928" t="s">
        <v>394</v>
      </c>
      <c r="E11" s="929"/>
      <c r="F11" s="929"/>
      <c r="G11" s="929"/>
      <c r="H11" s="1025"/>
      <c r="I11" s="409">
        <f>Cover!J42</f>
        <v>0</v>
      </c>
    </row>
    <row r="12" spans="4:18" ht="13.5" hidden="1" customHeight="1" thickBot="1" x14ac:dyDescent="0.4">
      <c r="D12" s="934" t="s">
        <v>100</v>
      </c>
      <c r="E12" s="935"/>
      <c r="F12" s="935"/>
      <c r="G12" s="935"/>
      <c r="H12" s="1024"/>
      <c r="I12" s="410">
        <f>Cover!J43</f>
        <v>0</v>
      </c>
    </row>
    <row r="13" spans="4:18" ht="13.5" hidden="1" customHeight="1" thickBot="1" x14ac:dyDescent="0.4">
      <c r="D13" s="937" t="s">
        <v>447</v>
      </c>
      <c r="E13" s="938"/>
      <c r="F13" s="938"/>
      <c r="G13" s="938"/>
      <c r="H13" s="939"/>
      <c r="I13" s="62">
        <f>SUM(I9:I12)</f>
        <v>0</v>
      </c>
    </row>
    <row r="14" spans="4:18" ht="13.5" hidden="1" customHeight="1" thickBot="1" x14ac:dyDescent="0.4">
      <c r="D14" s="430" t="s">
        <v>191</v>
      </c>
      <c r="E14" s="431"/>
      <c r="F14" s="431"/>
      <c r="G14" s="431"/>
      <c r="H14" s="431"/>
      <c r="I14" s="399"/>
      <c r="P14" s="415" t="s">
        <v>448</v>
      </c>
    </row>
    <row r="15" spans="4:18" ht="13.5" hidden="1" customHeight="1" thickBot="1" x14ac:dyDescent="0.4">
      <c r="D15" s="416" t="str">
        <f>IF(D5="Category 2",P14,"")</f>
        <v/>
      </c>
      <c r="E15" s="434" t="s">
        <v>449</v>
      </c>
      <c r="F15" s="434"/>
      <c r="G15" s="434"/>
      <c r="H15" s="434"/>
      <c r="I15" s="400"/>
    </row>
    <row r="16" spans="4:18" ht="13.5" hidden="1" customHeight="1" thickBot="1" x14ac:dyDescent="0.4">
      <c r="D16" s="1029"/>
      <c r="E16" s="1030"/>
      <c r="F16" s="1030"/>
      <c r="G16" s="1030"/>
      <c r="H16" s="1031"/>
      <c r="I16" s="197" t="s">
        <v>445</v>
      </c>
      <c r="M16" s="408" t="s">
        <v>450</v>
      </c>
      <c r="N16" s="1016" t="s">
        <v>451</v>
      </c>
      <c r="O16" s="1016"/>
      <c r="P16" s="1016"/>
      <c r="Q16" s="1016"/>
      <c r="R16" s="1016"/>
    </row>
    <row r="17" spans="4:19" ht="28.5" customHeight="1" x14ac:dyDescent="0.35">
      <c r="D17" s="1032" t="str">
        <f>IF(D5="Category 4",N17,N16)</f>
        <v xml:space="preserve">A.1 QMS Manual or a document that defines and describes the QMS and its scope </v>
      </c>
      <c r="E17" s="1033"/>
      <c r="F17" s="1033"/>
      <c r="G17" s="1033"/>
      <c r="H17" s="1034"/>
      <c r="I17" s="411">
        <f>Cover!J47</f>
        <v>1</v>
      </c>
      <c r="M17" s="401">
        <v>4</v>
      </c>
      <c r="N17" s="1016" t="s">
        <v>452</v>
      </c>
      <c r="O17" s="1016"/>
      <c r="P17" s="1016"/>
      <c r="Q17" s="1016"/>
      <c r="R17" s="1016"/>
      <c r="S17" t="s">
        <v>453</v>
      </c>
    </row>
    <row r="18" spans="4:19" x14ac:dyDescent="0.35">
      <c r="D18" s="1026" t="s">
        <v>105</v>
      </c>
      <c r="E18" s="1027"/>
      <c r="F18" s="1027"/>
      <c r="G18" s="1027"/>
      <c r="H18" s="1028"/>
      <c r="I18" s="409">
        <f>Cover!J48</f>
        <v>1</v>
      </c>
    </row>
    <row r="19" spans="4:19" x14ac:dyDescent="0.35">
      <c r="D19" s="1026" t="s">
        <v>106</v>
      </c>
      <c r="E19" s="1027"/>
      <c r="F19" s="1027"/>
      <c r="G19" s="1027"/>
      <c r="H19" s="1028"/>
      <c r="I19" s="409">
        <f>Cover!J49</f>
        <v>1</v>
      </c>
    </row>
    <row r="20" spans="4:19" ht="35.25" customHeight="1" x14ac:dyDescent="0.35">
      <c r="D20" s="1026" t="s">
        <v>108</v>
      </c>
      <c r="E20" s="1027"/>
      <c r="F20" s="1027"/>
      <c r="G20" s="1027"/>
      <c r="H20" s="1028"/>
      <c r="I20" s="409">
        <f>Cover!J51</f>
        <v>1</v>
      </c>
    </row>
    <row r="21" spans="4:19" ht="28.5" customHeight="1" x14ac:dyDescent="0.35">
      <c r="D21" s="1026" t="s">
        <v>109</v>
      </c>
      <c r="E21" s="1027"/>
      <c r="F21" s="1027"/>
      <c r="G21" s="1027"/>
      <c r="H21" s="1028"/>
      <c r="I21" s="409">
        <f>Cover!J51</f>
        <v>1</v>
      </c>
    </row>
    <row r="22" spans="4:19" ht="29.25" customHeight="1" x14ac:dyDescent="0.35">
      <c r="D22" s="1026" t="s">
        <v>110</v>
      </c>
      <c r="E22" s="1027"/>
      <c r="F22" s="1027"/>
      <c r="G22" s="1027"/>
      <c r="H22" s="1028"/>
      <c r="I22" s="409">
        <f>Cover!J52</f>
        <v>1</v>
      </c>
    </row>
    <row r="23" spans="4:19" ht="29.25" customHeight="1" thickBot="1" x14ac:dyDescent="0.4">
      <c r="D23" s="1044" t="s">
        <v>111</v>
      </c>
      <c r="E23" s="1045"/>
      <c r="F23" s="1045"/>
      <c r="G23" s="1045"/>
      <c r="H23" s="1046"/>
      <c r="I23" s="410">
        <f>Cover!J53</f>
        <v>1</v>
      </c>
    </row>
    <row r="24" spans="4:19" ht="16" thickBot="1" x14ac:dyDescent="0.4">
      <c r="D24" s="1035" t="s">
        <v>454</v>
      </c>
      <c r="E24" s="1036"/>
      <c r="F24" s="1036"/>
      <c r="G24" s="1036"/>
      <c r="H24" s="1037"/>
      <c r="I24" s="203">
        <f>SUM(I17:I23)</f>
        <v>7</v>
      </c>
    </row>
    <row r="25" spans="4:19" ht="13.5" customHeight="1" thickBot="1" x14ac:dyDescent="0.4">
      <c r="D25" s="23"/>
      <c r="I25" s="24"/>
    </row>
    <row r="26" spans="4:19" ht="13.5" customHeight="1" thickBot="1" x14ac:dyDescent="0.4">
      <c r="D26" s="131" t="s">
        <v>455</v>
      </c>
      <c r="E26" s="132"/>
      <c r="F26" s="132"/>
      <c r="G26" s="132"/>
      <c r="H26" s="132"/>
      <c r="I26" s="407"/>
    </row>
    <row r="27" spans="4:19" ht="13.5" customHeight="1" thickBot="1" x14ac:dyDescent="0.4">
      <c r="D27" s="1038"/>
      <c r="E27" s="1039"/>
      <c r="F27" s="1039"/>
      <c r="G27" s="1039"/>
      <c r="H27" s="1040"/>
      <c r="I27" s="197" t="s">
        <v>445</v>
      </c>
    </row>
    <row r="28" spans="4:19" ht="47.25" customHeight="1" x14ac:dyDescent="0.35">
      <c r="D28" s="1041" t="s">
        <v>456</v>
      </c>
      <c r="E28" s="1042"/>
      <c r="F28" s="1042"/>
      <c r="G28" s="1042"/>
      <c r="H28" s="1043"/>
      <c r="I28" s="411">
        <f>Cover!J59</f>
        <v>1</v>
      </c>
    </row>
    <row r="29" spans="4:19" ht="45.75" customHeight="1" thickBot="1" x14ac:dyDescent="0.4">
      <c r="D29" s="1026" t="s">
        <v>115</v>
      </c>
      <c r="E29" s="1027"/>
      <c r="F29" s="1027"/>
      <c r="G29" s="1027"/>
      <c r="H29" s="1028"/>
      <c r="I29" s="409">
        <f>Cover!J60</f>
        <v>1</v>
      </c>
    </row>
    <row r="30" spans="4:19" ht="56.25" hidden="1" customHeight="1" x14ac:dyDescent="0.35">
      <c r="D30" s="1026" t="s">
        <v>116</v>
      </c>
      <c r="E30" s="1027"/>
      <c r="F30" s="1027"/>
      <c r="G30" s="1027"/>
      <c r="H30" s="1028"/>
      <c r="I30" s="409">
        <f>Cover!J61</f>
        <v>0</v>
      </c>
    </row>
    <row r="31" spans="4:19" ht="42" hidden="1" customHeight="1" x14ac:dyDescent="0.35">
      <c r="D31" s="1026" t="s">
        <v>457</v>
      </c>
      <c r="E31" s="1027"/>
      <c r="F31" s="1027"/>
      <c r="G31" s="1027"/>
      <c r="H31" s="1060"/>
      <c r="I31" s="409">
        <f>Cover!J62</f>
        <v>0</v>
      </c>
    </row>
    <row r="32" spans="4:19" ht="26.25" hidden="1" customHeight="1" thickBot="1" x14ac:dyDescent="0.4">
      <c r="D32" s="1057" t="s">
        <v>458</v>
      </c>
      <c r="E32" s="1058"/>
      <c r="F32" s="1058"/>
      <c r="G32" s="1058"/>
      <c r="H32" s="1059"/>
      <c r="I32" s="410">
        <f>Cover!J63</f>
        <v>0</v>
      </c>
    </row>
    <row r="33" spans="4:15" ht="14.25" customHeight="1" thickBot="1" x14ac:dyDescent="0.4">
      <c r="D33" s="1047" t="s">
        <v>120</v>
      </c>
      <c r="E33" s="1048"/>
      <c r="F33" s="1048"/>
      <c r="G33" s="1048"/>
      <c r="H33" s="1049"/>
      <c r="I33" s="62">
        <f>SUM(I28:I32)</f>
        <v>2</v>
      </c>
    </row>
    <row r="34" spans="4:15" ht="13.5" customHeight="1" thickBot="1" x14ac:dyDescent="0.4">
      <c r="D34" s="23"/>
      <c r="I34" s="24"/>
    </row>
    <row r="35" spans="4:15" ht="13.5" customHeight="1" x14ac:dyDescent="0.35">
      <c r="D35" s="948" t="s">
        <v>459</v>
      </c>
      <c r="E35" s="949"/>
      <c r="F35" s="949"/>
      <c r="G35" s="949"/>
      <c r="H35" s="949"/>
      <c r="I35" s="1050"/>
    </row>
    <row r="36" spans="4:15" ht="34.15" customHeight="1" thickBot="1" x14ac:dyDescent="0.4">
      <c r="D36" s="1051" t="s">
        <v>122</v>
      </c>
      <c r="E36" s="1052"/>
      <c r="F36" s="1052"/>
      <c r="G36" s="1052"/>
      <c r="H36" s="1052"/>
      <c r="I36" s="1053"/>
    </row>
    <row r="37" spans="4:15" ht="13.5" customHeight="1" thickBot="1" x14ac:dyDescent="0.4">
      <c r="D37" s="1054"/>
      <c r="E37" s="1055"/>
      <c r="F37" s="1055"/>
      <c r="G37" s="1055"/>
      <c r="H37" s="1056"/>
      <c r="I37" s="62" t="s">
        <v>95</v>
      </c>
    </row>
    <row r="38" spans="4:15" ht="13.5" customHeight="1" thickBot="1" x14ac:dyDescent="0.4">
      <c r="D38" s="711" t="s">
        <v>123</v>
      </c>
      <c r="E38" s="712"/>
      <c r="F38" s="712"/>
      <c r="G38" s="712"/>
      <c r="H38" s="712"/>
      <c r="I38" s="411">
        <f>Cover!J72</f>
        <v>1</v>
      </c>
      <c r="K38" s="227"/>
      <c r="L38" s="227"/>
      <c r="M38" s="227"/>
      <c r="N38" s="227"/>
      <c r="O38" s="227"/>
    </row>
    <row r="39" spans="4:15" ht="13.5" hidden="1" customHeight="1" thickBot="1" x14ac:dyDescent="0.4">
      <c r="D39" s="506"/>
      <c r="E39" s="504"/>
      <c r="F39" s="504"/>
      <c r="G39" s="504"/>
      <c r="H39" s="504"/>
      <c r="I39" s="409"/>
      <c r="K39" s="227"/>
      <c r="L39" s="227"/>
      <c r="M39" s="227"/>
      <c r="N39" s="227"/>
      <c r="O39" s="227"/>
    </row>
    <row r="40" spans="4:15" ht="13.5" hidden="1" customHeight="1" thickBot="1" x14ac:dyDescent="0.4">
      <c r="D40" s="506"/>
      <c r="E40" s="504"/>
      <c r="F40" s="504"/>
      <c r="G40" s="504"/>
      <c r="H40" s="504"/>
      <c r="I40" s="409"/>
      <c r="K40" s="227"/>
      <c r="L40" s="227"/>
      <c r="M40" s="227"/>
      <c r="N40" s="227"/>
      <c r="O40" s="227"/>
    </row>
    <row r="41" spans="4:15" ht="13.5" hidden="1" customHeight="1" thickBot="1" x14ac:dyDescent="0.4">
      <c r="D41" s="506"/>
      <c r="E41" s="504"/>
      <c r="F41" s="504"/>
      <c r="G41" s="504"/>
      <c r="H41" s="504"/>
      <c r="I41" s="409"/>
      <c r="K41" s="227"/>
      <c r="L41" s="227"/>
      <c r="M41" s="227"/>
      <c r="N41" s="227"/>
      <c r="O41" s="227"/>
    </row>
    <row r="42" spans="4:15" ht="13.5" hidden="1" customHeight="1" thickBot="1" x14ac:dyDescent="0.4">
      <c r="D42" s="506"/>
      <c r="E42" s="504"/>
      <c r="F42" s="504"/>
      <c r="G42" s="504"/>
      <c r="H42" s="504"/>
      <c r="I42" s="409"/>
      <c r="K42" s="227"/>
      <c r="L42" s="227"/>
      <c r="M42" s="227"/>
      <c r="N42" s="227"/>
      <c r="O42" s="227"/>
    </row>
    <row r="43" spans="4:15" ht="13.5" hidden="1" customHeight="1" thickBot="1" x14ac:dyDescent="0.4">
      <c r="D43" s="506"/>
      <c r="E43" s="504"/>
      <c r="F43" s="504"/>
      <c r="G43" s="504"/>
      <c r="H43" s="504"/>
      <c r="I43" s="409"/>
      <c r="K43" s="227"/>
      <c r="L43" s="227"/>
      <c r="M43" s="227"/>
      <c r="N43" s="227"/>
      <c r="O43" s="227"/>
    </row>
    <row r="44" spans="4:15" ht="13.5" hidden="1" customHeight="1" thickBot="1" x14ac:dyDescent="0.4">
      <c r="D44" s="506"/>
      <c r="E44" s="504"/>
      <c r="F44" s="504"/>
      <c r="G44" s="504"/>
      <c r="H44" s="504"/>
      <c r="I44" s="409"/>
      <c r="K44" s="227"/>
      <c r="L44" s="227"/>
      <c r="M44" s="227"/>
      <c r="N44" s="227"/>
      <c r="O44" s="227"/>
    </row>
    <row r="45" spans="4:15" ht="13.5" hidden="1" customHeight="1" thickBot="1" x14ac:dyDescent="0.4">
      <c r="D45" s="506"/>
      <c r="E45" s="504"/>
      <c r="F45" s="504"/>
      <c r="G45" s="504"/>
      <c r="H45" s="504"/>
      <c r="I45" s="409"/>
      <c r="K45" s="227"/>
      <c r="L45" s="227"/>
      <c r="M45" s="227"/>
      <c r="N45" s="227"/>
      <c r="O45" s="227"/>
    </row>
    <row r="46" spans="4:15" ht="13.5" hidden="1" customHeight="1" thickBot="1" x14ac:dyDescent="0.4">
      <c r="D46" s="506"/>
      <c r="E46" s="504"/>
      <c r="F46" s="504"/>
      <c r="G46" s="504"/>
      <c r="H46" s="504"/>
      <c r="I46" s="409"/>
      <c r="K46" s="227"/>
      <c r="L46" s="227"/>
      <c r="M46" s="227"/>
      <c r="N46" s="227"/>
      <c r="O46" s="227"/>
    </row>
    <row r="47" spans="4:15" ht="13.5" hidden="1" customHeight="1" thickBot="1" x14ac:dyDescent="0.4">
      <c r="D47" s="506"/>
      <c r="E47" s="504"/>
      <c r="F47" s="504"/>
      <c r="G47" s="504"/>
      <c r="H47" s="504"/>
      <c r="I47" s="409"/>
      <c r="K47" s="227"/>
      <c r="L47" s="227"/>
      <c r="M47" s="227"/>
      <c r="N47" s="227"/>
      <c r="O47" s="227"/>
    </row>
    <row r="48" spans="4:15" ht="13.5" hidden="1" customHeight="1" thickBot="1" x14ac:dyDescent="0.4">
      <c r="D48" s="506"/>
      <c r="E48" s="504"/>
      <c r="F48" s="504"/>
      <c r="G48" s="504"/>
      <c r="H48" s="504"/>
      <c r="I48" s="409"/>
      <c r="K48" s="227"/>
      <c r="L48" s="227"/>
      <c r="M48" s="227"/>
      <c r="N48" s="227"/>
      <c r="O48" s="227"/>
    </row>
    <row r="49" spans="4:15" ht="13.5" hidden="1" customHeight="1" thickBot="1" x14ac:dyDescent="0.4">
      <c r="D49" s="506"/>
      <c r="E49" s="504"/>
      <c r="F49" s="504"/>
      <c r="G49" s="504"/>
      <c r="H49" s="504"/>
      <c r="I49" s="409"/>
      <c r="K49" s="227"/>
      <c r="L49" s="227"/>
      <c r="M49" s="227"/>
      <c r="N49" s="227"/>
      <c r="O49" s="227"/>
    </row>
    <row r="50" spans="4:15" ht="13.5" hidden="1" customHeight="1" thickBot="1" x14ac:dyDescent="0.4">
      <c r="D50" s="506"/>
      <c r="E50" s="504"/>
      <c r="F50" s="504"/>
      <c r="G50" s="504"/>
      <c r="H50" s="504"/>
      <c r="I50" s="409"/>
      <c r="K50" s="227"/>
      <c r="L50" s="227"/>
      <c r="M50" s="227"/>
      <c r="N50" s="227"/>
      <c r="O50" s="227"/>
    </row>
    <row r="51" spans="4:15" ht="13.5" hidden="1" customHeight="1" thickBot="1" x14ac:dyDescent="0.4">
      <c r="D51" s="506"/>
      <c r="E51" s="504"/>
      <c r="F51" s="504"/>
      <c r="G51" s="504"/>
      <c r="H51" s="504"/>
      <c r="I51" s="409"/>
      <c r="K51" s="227"/>
      <c r="L51" s="227"/>
      <c r="M51" s="227"/>
      <c r="N51" s="227"/>
      <c r="O51" s="227"/>
    </row>
    <row r="52" spans="4:15" ht="13.5" hidden="1" customHeight="1" thickBot="1" x14ac:dyDescent="0.4">
      <c r="D52" s="506"/>
      <c r="E52" s="504"/>
      <c r="F52" s="504"/>
      <c r="G52" s="504"/>
      <c r="H52" s="504"/>
      <c r="I52" s="409"/>
      <c r="K52" s="227"/>
      <c r="L52" s="227"/>
      <c r="M52" s="227"/>
      <c r="N52" s="227"/>
      <c r="O52" s="227"/>
    </row>
    <row r="53" spans="4:15" ht="13.5" hidden="1" customHeight="1" thickBot="1" x14ac:dyDescent="0.4">
      <c r="D53" s="506"/>
      <c r="E53" s="504"/>
      <c r="F53" s="504"/>
      <c r="G53" s="504"/>
      <c r="H53" s="504"/>
      <c r="I53" s="409"/>
      <c r="K53" s="227"/>
      <c r="L53" s="227"/>
      <c r="M53" s="227"/>
      <c r="N53" s="227"/>
      <c r="O53" s="227"/>
    </row>
    <row r="54" spans="4:15" ht="14.25" hidden="1" customHeight="1" thickBot="1" x14ac:dyDescent="0.4">
      <c r="D54" s="506"/>
      <c r="E54" s="504"/>
      <c r="F54" s="504"/>
      <c r="G54" s="504"/>
      <c r="H54" s="504"/>
      <c r="I54" s="409"/>
      <c r="K54" s="227"/>
      <c r="L54" s="227"/>
      <c r="M54" s="227"/>
      <c r="N54" s="227"/>
      <c r="O54" s="227"/>
    </row>
    <row r="55" spans="4:15" ht="14.25" hidden="1" customHeight="1" thickBot="1" x14ac:dyDescent="0.4">
      <c r="D55" s="506"/>
      <c r="E55" s="504"/>
      <c r="F55" s="504"/>
      <c r="G55" s="504"/>
      <c r="H55" s="504"/>
      <c r="I55" s="409"/>
      <c r="K55" s="227"/>
      <c r="L55" s="227"/>
      <c r="M55" s="227"/>
      <c r="N55" s="227"/>
      <c r="O55" s="227"/>
    </row>
    <row r="56" spans="4:15" ht="14.25" hidden="1" customHeight="1" thickBot="1" x14ac:dyDescent="0.4">
      <c r="D56" s="1099"/>
      <c r="E56" s="1100"/>
      <c r="F56" s="1100"/>
      <c r="G56" s="1100"/>
      <c r="H56" s="1100"/>
      <c r="I56" s="412"/>
      <c r="K56" s="227"/>
      <c r="L56" s="227"/>
      <c r="M56" s="227"/>
      <c r="N56" s="227"/>
      <c r="O56" s="227"/>
    </row>
    <row r="57" spans="4:15" ht="14.25" customHeight="1" thickBot="1" x14ac:dyDescent="0.4">
      <c r="D57" s="667" t="s">
        <v>124</v>
      </c>
      <c r="E57" s="919"/>
      <c r="F57" s="919"/>
      <c r="G57" s="919"/>
      <c r="H57" s="668"/>
      <c r="I57" s="62">
        <f>SUM(I38:I56)</f>
        <v>1</v>
      </c>
    </row>
    <row r="58" spans="4:15" ht="14.25" customHeight="1" thickBot="1" x14ac:dyDescent="0.4">
      <c r="D58" s="23"/>
      <c r="I58" s="24"/>
    </row>
    <row r="59" spans="4:15" ht="14.25" customHeight="1" x14ac:dyDescent="0.35">
      <c r="D59" s="1061" t="s">
        <v>460</v>
      </c>
      <c r="E59" s="1062"/>
      <c r="F59" s="1062"/>
      <c r="G59" s="1062"/>
      <c r="H59" s="1062"/>
      <c r="I59" s="1063"/>
    </row>
    <row r="60" spans="4:15" ht="14.25" customHeight="1" thickBot="1" x14ac:dyDescent="0.4">
      <c r="D60" s="1064" t="s">
        <v>461</v>
      </c>
      <c r="E60" s="1065"/>
      <c r="F60" s="1065"/>
      <c r="G60" s="1065"/>
      <c r="H60" s="1065"/>
      <c r="I60" s="1066"/>
    </row>
    <row r="61" spans="4:15" ht="19.5" customHeight="1" thickBot="1" x14ac:dyDescent="0.4">
      <c r="D61" s="1095"/>
      <c r="E61" s="1096"/>
      <c r="F61" s="1096"/>
      <c r="G61" s="1096"/>
      <c r="H61" s="1096"/>
      <c r="I61" s="197" t="s">
        <v>462</v>
      </c>
    </row>
    <row r="62" spans="4:15" ht="34.5" customHeight="1" thickBot="1" x14ac:dyDescent="0.4">
      <c r="D62" s="1097" t="s">
        <v>463</v>
      </c>
      <c r="E62" s="1098"/>
      <c r="F62" s="1098"/>
      <c r="G62" s="1098"/>
      <c r="H62" s="1098"/>
      <c r="I62" s="413">
        <f>Cover!J78</f>
        <v>1</v>
      </c>
    </row>
    <row r="63" spans="4:15" ht="13.5" customHeight="1" thickBot="1" x14ac:dyDescent="0.4">
      <c r="D63" s="667" t="s">
        <v>128</v>
      </c>
      <c r="E63" s="919"/>
      <c r="F63" s="919"/>
      <c r="G63" s="919"/>
      <c r="H63" s="919"/>
      <c r="I63" s="62">
        <f>SUM(I62:I62)</f>
        <v>1</v>
      </c>
    </row>
    <row r="64" spans="4:15" ht="13.5" customHeight="1" thickBot="1" x14ac:dyDescent="0.4">
      <c r="D64" s="23"/>
      <c r="I64" s="24"/>
    </row>
    <row r="65" spans="4:9" ht="13.5" customHeight="1" x14ac:dyDescent="0.35">
      <c r="D65" s="920" t="s">
        <v>464</v>
      </c>
      <c r="E65" s="921"/>
      <c r="F65" s="921"/>
      <c r="G65" s="921"/>
      <c r="H65" s="921"/>
      <c r="I65" s="1088"/>
    </row>
    <row r="66" spans="4:9" ht="27.75" customHeight="1" thickBot="1" x14ac:dyDescent="0.4">
      <c r="D66" s="1089" t="s">
        <v>418</v>
      </c>
      <c r="E66" s="1090"/>
      <c r="F66" s="1090"/>
      <c r="G66" s="1090"/>
      <c r="H66" s="1090"/>
      <c r="I66" s="1091"/>
    </row>
    <row r="67" spans="4:9" ht="13.5" customHeight="1" thickBot="1" x14ac:dyDescent="0.4">
      <c r="D67" s="610"/>
      <c r="E67" s="669"/>
      <c r="F67" s="669"/>
      <c r="G67" s="669"/>
      <c r="H67" s="611"/>
      <c r="I67" s="197" t="s">
        <v>95</v>
      </c>
    </row>
    <row r="68" spans="4:9" ht="13.5" customHeight="1" x14ac:dyDescent="0.35">
      <c r="D68" s="1092" t="s">
        <v>130</v>
      </c>
      <c r="E68" s="1093"/>
      <c r="F68" s="1093"/>
      <c r="G68" s="1093"/>
      <c r="H68" s="1094"/>
      <c r="I68" s="414">
        <f>Cover!J84</f>
        <v>1</v>
      </c>
    </row>
    <row r="69" spans="4:9" ht="13.5" customHeight="1" thickBot="1" x14ac:dyDescent="0.4">
      <c r="D69" s="1057" t="s">
        <v>131</v>
      </c>
      <c r="E69" s="1058"/>
      <c r="F69" s="1058"/>
      <c r="G69" s="1058"/>
      <c r="H69" s="1059"/>
      <c r="I69" s="410">
        <f>Cover!J85</f>
        <v>1</v>
      </c>
    </row>
    <row r="70" spans="4:9" ht="16" thickBot="1" x14ac:dyDescent="0.4">
      <c r="D70" s="1047" t="s">
        <v>132</v>
      </c>
      <c r="E70" s="1048"/>
      <c r="F70" s="1048"/>
      <c r="G70" s="1048"/>
      <c r="H70" s="1048"/>
      <c r="I70" s="35">
        <f>SUM(I68:I69)</f>
        <v>2</v>
      </c>
    </row>
    <row r="71" spans="4:9" ht="15" thickBot="1" x14ac:dyDescent="0.4">
      <c r="D71" s="23"/>
      <c r="I71" s="24"/>
    </row>
    <row r="72" spans="4:9" x14ac:dyDescent="0.35">
      <c r="D72" s="1073" t="s">
        <v>465</v>
      </c>
      <c r="E72" s="1074"/>
      <c r="F72" s="1075"/>
      <c r="G72" s="1076" t="s">
        <v>469</v>
      </c>
      <c r="H72" s="1077"/>
      <c r="I72" s="1078"/>
    </row>
    <row r="73" spans="4:9" x14ac:dyDescent="0.35">
      <c r="D73" s="1079" t="s">
        <v>466</v>
      </c>
      <c r="E73" s="1080"/>
      <c r="F73" s="1081"/>
      <c r="G73" s="1082" t="s">
        <v>470</v>
      </c>
      <c r="H73" s="1083"/>
      <c r="I73" s="1084"/>
    </row>
    <row r="74" spans="4:9" ht="36.75" customHeight="1" x14ac:dyDescent="0.35">
      <c r="D74" s="1079" t="s">
        <v>467</v>
      </c>
      <c r="E74" s="1080"/>
      <c r="F74" s="1081"/>
      <c r="G74" s="1085" t="s">
        <v>471</v>
      </c>
      <c r="H74" s="1086"/>
      <c r="I74" s="1087"/>
    </row>
    <row r="75" spans="4:9" ht="15" thickBot="1" x14ac:dyDescent="0.4">
      <c r="D75" s="1067" t="s">
        <v>468</v>
      </c>
      <c r="E75" s="1068"/>
      <c r="F75" s="1069"/>
      <c r="G75" s="1070"/>
      <c r="H75" s="1071"/>
      <c r="I75" s="1072"/>
    </row>
  </sheetData>
  <mergeCells count="75">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 ref="D75:F75"/>
    <mergeCell ref="G75:I75"/>
    <mergeCell ref="D69:H69"/>
    <mergeCell ref="D70:H70"/>
    <mergeCell ref="D72:F72"/>
    <mergeCell ref="G72:I72"/>
    <mergeCell ref="D59:I59"/>
    <mergeCell ref="D60:I60"/>
    <mergeCell ref="D49:H49"/>
    <mergeCell ref="D50:H50"/>
    <mergeCell ref="D51:H51"/>
    <mergeCell ref="D52:H52"/>
    <mergeCell ref="D53:H53"/>
    <mergeCell ref="D54:H54"/>
    <mergeCell ref="D48:H48"/>
    <mergeCell ref="D38:H38"/>
    <mergeCell ref="D39:H39"/>
    <mergeCell ref="D40:H40"/>
    <mergeCell ref="D41:H41"/>
    <mergeCell ref="D42:H42"/>
    <mergeCell ref="D43:H43"/>
    <mergeCell ref="D44:H44"/>
    <mergeCell ref="D45:H45"/>
    <mergeCell ref="D46:H46"/>
    <mergeCell ref="D47:H47"/>
    <mergeCell ref="D33:H33"/>
    <mergeCell ref="D35:I35"/>
    <mergeCell ref="D36:I36"/>
    <mergeCell ref="D37:H37"/>
    <mergeCell ref="D29:H29"/>
    <mergeCell ref="D30:H30"/>
    <mergeCell ref="D32:H32"/>
    <mergeCell ref="D31:H31"/>
    <mergeCell ref="D24:H24"/>
    <mergeCell ref="D27:H27"/>
    <mergeCell ref="D28:H28"/>
    <mergeCell ref="D21:H21"/>
    <mergeCell ref="D22:H22"/>
    <mergeCell ref="D23:H23"/>
    <mergeCell ref="D18:H18"/>
    <mergeCell ref="D19:H19"/>
    <mergeCell ref="D20:H20"/>
    <mergeCell ref="D16:H16"/>
    <mergeCell ref="D17:H17"/>
    <mergeCell ref="E15:H15"/>
    <mergeCell ref="D12:H12"/>
    <mergeCell ref="D13:H13"/>
    <mergeCell ref="D14:H14"/>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G11" sqref="G11"/>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1</v>
      </c>
      <c r="E1" s="3"/>
      <c r="F1" s="3"/>
      <c r="G1" s="3"/>
      <c r="H1" s="3"/>
      <c r="I1" s="1"/>
      <c r="J1" s="1"/>
      <c r="K1" s="1"/>
      <c r="L1" s="1"/>
      <c r="M1" s="1"/>
      <c r="N1" s="1"/>
      <c r="O1" s="1"/>
      <c r="P1" s="1"/>
      <c r="Q1" s="1"/>
      <c r="R1" s="1"/>
      <c r="S1" s="1"/>
      <c r="T1" s="1"/>
      <c r="U1" s="1"/>
      <c r="V1" s="1"/>
      <c r="W1" s="143">
        <v>0</v>
      </c>
      <c r="Z1" s="4" t="s">
        <v>2</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3</v>
      </c>
      <c r="CB1" s="6" t="s">
        <v>3</v>
      </c>
      <c r="CC1" s="6" t="s">
        <v>3</v>
      </c>
      <c r="CD1" s="6" t="s">
        <v>3</v>
      </c>
      <c r="CE1" s="7" t="s">
        <v>3</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4</v>
      </c>
      <c r="E3" s="9"/>
      <c r="F3" s="9"/>
      <c r="G3" s="9"/>
      <c r="H3" s="9"/>
      <c r="I3" s="9"/>
      <c r="J3" s="9"/>
      <c r="K3" s="1"/>
      <c r="L3" s="10" t="s">
        <v>5</v>
      </c>
      <c r="M3" s="1"/>
      <c r="N3" s="1"/>
      <c r="O3" s="1"/>
      <c r="P3" s="1"/>
      <c r="Q3" s="1"/>
      <c r="R3" s="1"/>
      <c r="S3" s="1"/>
      <c r="T3" s="1"/>
      <c r="U3" s="1"/>
      <c r="V3" s="1"/>
      <c r="AA3" s="23"/>
      <c r="AB3" s="18"/>
      <c r="AC3" s="18"/>
      <c r="AD3" s="18" t="s">
        <v>6</v>
      </c>
      <c r="AE3" s="18"/>
      <c r="AF3" s="466">
        <f>IF($K$30=1,AF30,AF28)</f>
        <v>0.25</v>
      </c>
      <c r="AG3" s="466"/>
      <c r="AH3" s="18"/>
      <c r="AI3" s="18"/>
      <c r="AL3" s="24"/>
      <c r="AM3" s="23"/>
      <c r="AQ3" s="18" t="s">
        <v>7</v>
      </c>
      <c r="AR3" s="18"/>
      <c r="AS3" s="18"/>
      <c r="AT3" s="214">
        <f>IF($K$30=1,AT30,AT28)</f>
        <v>0.25</v>
      </c>
      <c r="AU3" s="147"/>
      <c r="AV3" s="18"/>
      <c r="AW3" s="18"/>
      <c r="AX3" s="18"/>
      <c r="AY3" s="18"/>
      <c r="AZ3" s="18"/>
      <c r="BA3" s="18" t="s">
        <v>8</v>
      </c>
      <c r="BB3" s="18"/>
      <c r="BC3" s="18"/>
      <c r="BD3" s="466">
        <f>IF($K$30=1,BD30,BD28)</f>
        <v>0.2</v>
      </c>
      <c r="BE3" s="466"/>
      <c r="BF3" s="18"/>
      <c r="BG3" s="18"/>
      <c r="BH3" s="18"/>
      <c r="BI3" s="18"/>
      <c r="BJ3" s="18"/>
      <c r="BK3" s="18"/>
      <c r="BL3" s="18"/>
      <c r="BM3" s="18"/>
      <c r="BN3" s="147"/>
      <c r="BO3" s="18"/>
      <c r="BP3" s="18" t="s">
        <v>9</v>
      </c>
      <c r="BQ3" s="18"/>
      <c r="BR3" s="18"/>
      <c r="BS3" s="466">
        <f>IF($K$30=1,BS30,BS28)</f>
        <v>0.2</v>
      </c>
      <c r="BT3" s="466"/>
      <c r="BU3" s="146"/>
      <c r="BV3" s="147"/>
      <c r="BW3" s="18"/>
      <c r="BX3" s="18" t="s">
        <v>10</v>
      </c>
      <c r="BY3" s="18"/>
      <c r="BZ3" s="18"/>
      <c r="CA3" s="466">
        <f>IF($K$30=1,CA30,CA28)</f>
        <v>9.9999999999999978E-2</v>
      </c>
      <c r="CB3" s="466"/>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11</v>
      </c>
      <c r="AC4" s="145"/>
      <c r="AD4" s="145"/>
      <c r="AE4" s="145"/>
      <c r="AF4" s="145" t="s">
        <v>12</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13</v>
      </c>
      <c r="AB5" s="12" t="s">
        <v>14</v>
      </c>
      <c r="AC5" s="12" t="s">
        <v>15</v>
      </c>
      <c r="AD5" s="13" t="s">
        <v>16</v>
      </c>
      <c r="AE5" s="12" t="s">
        <v>13</v>
      </c>
      <c r="AF5" s="12" t="s">
        <v>14</v>
      </c>
      <c r="AG5" s="12" t="s">
        <v>17</v>
      </c>
      <c r="AH5" s="12" t="s">
        <v>18</v>
      </c>
      <c r="AI5" s="12" t="s">
        <v>19</v>
      </c>
      <c r="AJ5" s="12" t="s">
        <v>20</v>
      </c>
      <c r="AK5" s="12" t="s">
        <v>21</v>
      </c>
      <c r="AL5" s="12" t="s">
        <v>22</v>
      </c>
      <c r="AM5" s="11" t="s">
        <v>23</v>
      </c>
      <c r="AN5" s="12" t="s">
        <v>24</v>
      </c>
      <c r="AO5" s="12" t="s">
        <v>25</v>
      </c>
      <c r="AP5" s="12" t="s">
        <v>26</v>
      </c>
      <c r="AQ5" s="12" t="s">
        <v>27</v>
      </c>
      <c r="AR5" s="12" t="s">
        <v>28</v>
      </c>
      <c r="AS5" s="12" t="s">
        <v>29</v>
      </c>
      <c r="AT5" s="13" t="s">
        <v>30</v>
      </c>
      <c r="AU5" s="12" t="s">
        <v>31</v>
      </c>
      <c r="AV5" s="12" t="s">
        <v>32</v>
      </c>
      <c r="AW5" s="12" t="s">
        <v>33</v>
      </c>
      <c r="AX5" s="12" t="s">
        <v>34</v>
      </c>
      <c r="AY5" s="12" t="s">
        <v>35</v>
      </c>
      <c r="AZ5" s="12" t="s">
        <v>36</v>
      </c>
      <c r="BA5" s="12" t="s">
        <v>37</v>
      </c>
      <c r="BB5" s="12" t="s">
        <v>38</v>
      </c>
      <c r="BC5" s="12" t="s">
        <v>39</v>
      </c>
      <c r="BD5" s="12" t="s">
        <v>40</v>
      </c>
      <c r="BE5" s="12" t="s">
        <v>41</v>
      </c>
      <c r="BF5" s="12" t="s">
        <v>42</v>
      </c>
      <c r="BG5" s="12" t="s">
        <v>43</v>
      </c>
      <c r="BH5" s="12" t="s">
        <v>44</v>
      </c>
      <c r="BI5" s="12" t="s">
        <v>45</v>
      </c>
      <c r="BJ5" s="12" t="s">
        <v>46</v>
      </c>
      <c r="BK5" s="12" t="s">
        <v>47</v>
      </c>
      <c r="BL5" s="12" t="s">
        <v>48</v>
      </c>
      <c r="BM5" s="12" t="s">
        <v>49</v>
      </c>
      <c r="BN5" s="11" t="s">
        <v>50</v>
      </c>
      <c r="BO5" s="12" t="s">
        <v>51</v>
      </c>
      <c r="BP5" s="12" t="s">
        <v>52</v>
      </c>
      <c r="BQ5" s="12" t="s">
        <v>53</v>
      </c>
      <c r="BR5" s="12" t="s">
        <v>54</v>
      </c>
      <c r="BS5" s="12" t="s">
        <v>55</v>
      </c>
      <c r="BT5" s="12" t="s">
        <v>56</v>
      </c>
      <c r="BU5" s="13" t="s">
        <v>57</v>
      </c>
      <c r="BV5" s="11" t="s">
        <v>58</v>
      </c>
      <c r="BW5" s="12" t="s">
        <v>59</v>
      </c>
      <c r="BX5" s="12" t="s">
        <v>60</v>
      </c>
      <c r="BY5" s="12" t="s">
        <v>61</v>
      </c>
      <c r="BZ5" s="12" t="s">
        <v>62</v>
      </c>
      <c r="CA5" s="12" t="s">
        <v>63</v>
      </c>
      <c r="CB5" s="12" t="s">
        <v>64</v>
      </c>
      <c r="CC5" s="158" t="s">
        <v>65</v>
      </c>
      <c r="CD5" s="158" t="s">
        <v>66</v>
      </c>
      <c r="CE5" s="151" t="s">
        <v>67</v>
      </c>
    </row>
    <row r="6" spans="1:83" ht="21.75" customHeight="1" x14ac:dyDescent="0.5">
      <c r="A6" s="1"/>
      <c r="B6" s="163" t="str">
        <f>IF(AND(D6=1,SUM($D$6:$D$24)&gt;1)=TRUE,"Error","")</f>
        <v/>
      </c>
      <c r="C6" s="148" t="str">
        <f>IF((SUM($D$6:$D$24))=0,"?","")</f>
        <v/>
      </c>
      <c r="D6" s="15">
        <v>0</v>
      </c>
      <c r="E6" s="1"/>
      <c r="F6" s="16" t="s">
        <v>68</v>
      </c>
      <c r="G6" s="16"/>
      <c r="H6" s="424" t="s">
        <v>69</v>
      </c>
      <c r="I6" s="424"/>
      <c r="J6" s="424"/>
      <c r="K6" s="424"/>
      <c r="L6" s="424"/>
      <c r="M6" s="424"/>
      <c r="N6" s="424"/>
      <c r="O6" s="424"/>
      <c r="P6" s="424"/>
      <c r="Q6" s="424"/>
      <c r="R6" s="424"/>
      <c r="S6" s="424"/>
      <c r="T6" s="424"/>
      <c r="U6" s="424"/>
      <c r="V6" s="424"/>
      <c r="W6" s="144" t="str">
        <f>IF(D6=1,"Y","")</f>
        <v/>
      </c>
      <c r="X6" s="18" t="s">
        <v>68</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24"/>
      <c r="I7" s="424"/>
      <c r="J7" s="424"/>
      <c r="K7" s="424"/>
      <c r="L7" s="424"/>
      <c r="M7" s="424"/>
      <c r="N7" s="424"/>
      <c r="O7" s="424"/>
      <c r="P7" s="424"/>
      <c r="Q7" s="424"/>
      <c r="R7" s="424"/>
      <c r="S7" s="424"/>
      <c r="T7" s="424"/>
      <c r="U7" s="424"/>
      <c r="V7" s="424"/>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0</v>
      </c>
      <c r="E8" s="1"/>
      <c r="F8" s="16" t="s">
        <v>70</v>
      </c>
      <c r="G8" s="16"/>
      <c r="H8" s="424" t="s">
        <v>71</v>
      </c>
      <c r="I8" s="424"/>
      <c r="J8" s="424"/>
      <c r="K8" s="424"/>
      <c r="L8" s="424"/>
      <c r="M8" s="424"/>
      <c r="N8" s="424"/>
      <c r="O8" s="424"/>
      <c r="P8" s="424"/>
      <c r="Q8" s="424"/>
      <c r="R8" s="424"/>
      <c r="S8" s="424"/>
      <c r="T8" s="424"/>
      <c r="U8" s="424"/>
      <c r="V8" s="424"/>
      <c r="W8" s="144" t="str">
        <f t="shared" ref="W8" si="1">IF(D8=1,"Y","")</f>
        <v/>
      </c>
      <c r="X8" s="18" t="s">
        <v>70</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24"/>
      <c r="I9" s="424"/>
      <c r="J9" s="424"/>
      <c r="K9" s="424"/>
      <c r="L9" s="424"/>
      <c r="M9" s="424"/>
      <c r="N9" s="424"/>
      <c r="O9" s="424"/>
      <c r="P9" s="424"/>
      <c r="Q9" s="424"/>
      <c r="R9" s="424"/>
      <c r="S9" s="424"/>
      <c r="T9" s="424"/>
      <c r="U9" s="424"/>
      <c r="V9" s="424"/>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1</v>
      </c>
      <c r="E10" s="1"/>
      <c r="F10" s="16" t="s">
        <v>72</v>
      </c>
      <c r="G10" s="16"/>
      <c r="H10" s="424" t="s">
        <v>71</v>
      </c>
      <c r="I10" s="424"/>
      <c r="J10" s="424"/>
      <c r="K10" s="424"/>
      <c r="L10" s="424"/>
      <c r="M10" s="424"/>
      <c r="N10" s="424"/>
      <c r="O10" s="424"/>
      <c r="P10" s="424"/>
      <c r="Q10" s="424"/>
      <c r="R10" s="424"/>
      <c r="S10" s="424"/>
      <c r="T10" s="424"/>
      <c r="U10" s="424"/>
      <c r="V10" s="424"/>
      <c r="W10" s="144" t="str">
        <f>IF(D10=1,"Y","")</f>
        <v>Y</v>
      </c>
      <c r="X10" s="18" t="s">
        <v>72</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24"/>
      <c r="I11" s="424"/>
      <c r="J11" s="424"/>
      <c r="K11" s="424"/>
      <c r="L11" s="424"/>
      <c r="M11" s="424"/>
      <c r="N11" s="424"/>
      <c r="O11" s="424"/>
      <c r="P11" s="424"/>
      <c r="Q11" s="424"/>
      <c r="R11" s="424"/>
      <c r="S11" s="424"/>
      <c r="T11" s="424"/>
      <c r="U11" s="424"/>
      <c r="V11" s="424"/>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0</v>
      </c>
      <c r="E12" s="1"/>
      <c r="F12" s="16" t="s">
        <v>73</v>
      </c>
      <c r="G12" s="16"/>
      <c r="H12" s="424" t="s">
        <v>74</v>
      </c>
      <c r="I12" s="424"/>
      <c r="J12" s="424"/>
      <c r="K12" s="424"/>
      <c r="L12" s="424"/>
      <c r="M12" s="424"/>
      <c r="N12" s="424"/>
      <c r="O12" s="424"/>
      <c r="P12" s="424"/>
      <c r="Q12" s="424"/>
      <c r="R12" s="424"/>
      <c r="S12" s="424"/>
      <c r="T12" s="424"/>
      <c r="U12" s="424"/>
      <c r="V12" s="424"/>
      <c r="W12" s="144" t="str">
        <f>IF(D12=1,"Y","")</f>
        <v/>
      </c>
      <c r="X12" s="18" t="s">
        <v>73</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24"/>
      <c r="I13" s="424"/>
      <c r="J13" s="424"/>
      <c r="K13" s="424"/>
      <c r="L13" s="424"/>
      <c r="M13" s="424"/>
      <c r="N13" s="424"/>
      <c r="O13" s="424"/>
      <c r="P13" s="424"/>
      <c r="Q13" s="424"/>
      <c r="R13" s="424"/>
      <c r="S13" s="424"/>
      <c r="T13" s="424"/>
      <c r="U13" s="424"/>
      <c r="V13" s="424"/>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75</v>
      </c>
      <c r="C28" s="174"/>
      <c r="D28" s="174"/>
      <c r="E28" s="174"/>
      <c r="F28" s="174"/>
      <c r="G28" s="174"/>
      <c r="H28" s="174"/>
      <c r="I28" s="174"/>
      <c r="J28" s="174"/>
      <c r="K28" s="172"/>
      <c r="L28" s="175" t="s">
        <v>76</v>
      </c>
      <c r="M28" s="176" t="s">
        <v>77</v>
      </c>
      <c r="N28" s="177" t="s">
        <v>78</v>
      </c>
      <c r="O28" s="177" t="s">
        <v>79</v>
      </c>
      <c r="P28" s="177" t="s">
        <v>80</v>
      </c>
      <c r="Q28" s="178" t="s">
        <v>81</v>
      </c>
      <c r="R28" s="172"/>
      <c r="S28" s="172"/>
      <c r="T28" s="172"/>
      <c r="U28" s="172"/>
      <c r="V28" s="172"/>
      <c r="Z28" s="115" t="s">
        <v>82</v>
      </c>
      <c r="AA28" s="150"/>
      <c r="AB28" s="165"/>
      <c r="AC28" s="165"/>
      <c r="AD28" s="165" t="s">
        <v>6</v>
      </c>
      <c r="AE28" s="165"/>
      <c r="AF28" s="467">
        <v>0.25</v>
      </c>
      <c r="AG28" s="467"/>
      <c r="AH28" s="165"/>
      <c r="AI28" s="165"/>
      <c r="AJ28" s="158"/>
      <c r="AK28" s="158"/>
      <c r="AL28" s="166"/>
      <c r="AM28" s="167"/>
      <c r="AN28" s="158"/>
      <c r="AO28" s="158"/>
      <c r="AP28" s="165" t="s">
        <v>7</v>
      </c>
      <c r="AQ28" s="158"/>
      <c r="AR28" s="165"/>
      <c r="AS28" s="165"/>
      <c r="AT28" s="260">
        <v>0.25</v>
      </c>
      <c r="AU28" s="167"/>
      <c r="AV28" s="165"/>
      <c r="AW28" s="165"/>
      <c r="AX28" s="165"/>
      <c r="AY28" s="165"/>
      <c r="AZ28" s="165"/>
      <c r="BA28" s="165" t="s">
        <v>8</v>
      </c>
      <c r="BB28" s="165"/>
      <c r="BC28" s="165"/>
      <c r="BD28" s="467">
        <v>0.2</v>
      </c>
      <c r="BE28" s="467"/>
      <c r="BF28" s="165"/>
      <c r="BG28" s="165"/>
      <c r="BH28" s="165"/>
      <c r="BI28" s="165"/>
      <c r="BJ28" s="165"/>
      <c r="BK28" s="165"/>
      <c r="BL28" s="165"/>
      <c r="BM28" s="166"/>
      <c r="BN28" s="167"/>
      <c r="BO28" s="165"/>
      <c r="BP28" s="165" t="s">
        <v>9</v>
      </c>
      <c r="BQ28" s="165"/>
      <c r="BR28" s="165"/>
      <c r="BS28" s="467">
        <v>0.2</v>
      </c>
      <c r="BT28" s="469"/>
      <c r="BU28" s="166"/>
      <c r="BV28" s="167"/>
      <c r="BW28" s="165"/>
      <c r="BX28" s="165" t="s">
        <v>10</v>
      </c>
      <c r="BY28" s="165"/>
      <c r="BZ28" s="165"/>
      <c r="CA28" s="467">
        <f>1-AF28-AT28-BD28-BS28</f>
        <v>9.9999999999999978E-2</v>
      </c>
      <c r="CB28" s="469"/>
      <c r="CC28" s="165"/>
      <c r="CD28" s="165"/>
      <c r="CE28" s="166"/>
      <c r="CF28" s="18"/>
    </row>
    <row r="29" spans="1:84" ht="20.25" hidden="1" customHeight="1" x14ac:dyDescent="0.45">
      <c r="A29" s="172"/>
      <c r="B29" s="173"/>
      <c r="C29" s="174"/>
      <c r="D29" s="174"/>
      <c r="E29" s="174"/>
      <c r="F29" s="174"/>
      <c r="G29" s="174"/>
      <c r="H29" s="174"/>
      <c r="I29" s="174"/>
      <c r="J29" s="174"/>
      <c r="K29" s="174"/>
      <c r="L29" s="217" t="s">
        <v>83</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84</v>
      </c>
      <c r="K30" s="183">
        <v>0</v>
      </c>
      <c r="L30" s="172" t="s">
        <v>85</v>
      </c>
      <c r="M30" s="221">
        <v>0.4</v>
      </c>
      <c r="N30" s="222">
        <v>0.4</v>
      </c>
      <c r="O30" s="222">
        <v>0</v>
      </c>
      <c r="P30" s="222">
        <v>0</v>
      </c>
      <c r="Q30" s="223">
        <v>0.2</v>
      </c>
      <c r="R30" s="181" t="str">
        <f>IF(K30=1,IF(SUM(M30:Q30)=1,100%,"Incorrect weights"),"")</f>
        <v/>
      </c>
      <c r="S30" s="172"/>
      <c r="T30" s="172"/>
      <c r="U30" s="172"/>
      <c r="V30" s="172"/>
      <c r="Z30" s="118" t="s">
        <v>86</v>
      </c>
      <c r="AA30" s="140"/>
      <c r="AB30" s="141"/>
      <c r="AC30" s="141"/>
      <c r="AD30" s="141"/>
      <c r="AE30" s="141"/>
      <c r="AF30" s="468">
        <f>IF(AND($K$30=1,$R$30=1)=TRUE,M30,AF28)</f>
        <v>0.25</v>
      </c>
      <c r="AG30" s="468"/>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68">
        <f>IF(AND($K$30=1,$R$30=1)=TRUE,O30,BD28)</f>
        <v>0.2</v>
      </c>
      <c r="BE30" s="468"/>
      <c r="BF30" s="141"/>
      <c r="BG30" s="141"/>
      <c r="BH30" s="141"/>
      <c r="BI30" s="141"/>
      <c r="BJ30" s="141"/>
      <c r="BK30" s="141"/>
      <c r="BL30" s="141"/>
      <c r="BM30" s="168"/>
      <c r="BN30" s="141"/>
      <c r="BO30" s="141"/>
      <c r="BP30" s="141"/>
      <c r="BQ30" s="141"/>
      <c r="BR30" s="141"/>
      <c r="BS30" s="468">
        <f>IF(AND($K$30=1,$R$30=1)=TRUE,P30,BS28)</f>
        <v>0.2</v>
      </c>
      <c r="BT30" s="468"/>
      <c r="BU30" s="168"/>
      <c r="BV30" s="140"/>
      <c r="BW30" s="141"/>
      <c r="BX30" s="141"/>
      <c r="BY30" s="141"/>
      <c r="BZ30" s="141"/>
      <c r="CA30" s="468">
        <f>IF(AND($K$30=1,$R$30=1)=TRUE,Q30,CA28)</f>
        <v>9.9999999999999978E-2</v>
      </c>
      <c r="CB30" s="468"/>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87</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88</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89</v>
      </c>
      <c r="M35" s="184"/>
      <c r="N35" s="184"/>
      <c r="O35" s="184"/>
      <c r="P35" s="184"/>
      <c r="Q35" s="184"/>
      <c r="R35" s="184"/>
      <c r="S35" s="184"/>
      <c r="T35" s="184"/>
      <c r="U35" s="184"/>
      <c r="V35" s="184"/>
    </row>
    <row r="36" spans="1:22" ht="20.25" customHeight="1" thickBot="1" x14ac:dyDescent="0.4">
      <c r="A36" s="472" t="s">
        <v>90</v>
      </c>
      <c r="B36" s="472"/>
      <c r="C36" s="472"/>
      <c r="D36" s="472"/>
      <c r="E36" s="472"/>
      <c r="F36" s="472"/>
      <c r="G36" s="473" t="s">
        <v>91</v>
      </c>
      <c r="H36" s="473"/>
      <c r="I36" s="473"/>
      <c r="J36" s="473"/>
      <c r="K36" s="184"/>
      <c r="L36" s="206" t="s">
        <v>92</v>
      </c>
      <c r="M36" s="184"/>
      <c r="N36" s="184"/>
      <c r="O36" s="184"/>
      <c r="P36" s="184"/>
      <c r="Q36" s="184"/>
      <c r="R36" s="184"/>
      <c r="S36" s="184"/>
      <c r="T36" s="184"/>
      <c r="U36" s="184"/>
      <c r="V36" s="184"/>
    </row>
    <row r="37" spans="1:22" ht="15" customHeight="1" x14ac:dyDescent="0.35">
      <c r="A37" s="430" t="s">
        <v>93</v>
      </c>
      <c r="B37" s="431"/>
      <c r="C37" s="431"/>
      <c r="D37" s="431"/>
      <c r="E37" s="431"/>
      <c r="F37" s="431"/>
      <c r="G37" s="431"/>
      <c r="H37" s="431"/>
      <c r="I37" s="431"/>
      <c r="J37" s="432"/>
      <c r="K37" s="184"/>
      <c r="L37" s="206" t="s">
        <v>94</v>
      </c>
      <c r="M37" s="184"/>
      <c r="N37" s="184"/>
      <c r="O37" s="184"/>
      <c r="P37" s="184"/>
      <c r="Q37" s="184"/>
      <c r="R37" s="184"/>
      <c r="S37" s="184"/>
      <c r="T37" s="184"/>
      <c r="U37" s="184"/>
      <c r="V37" s="184"/>
    </row>
    <row r="38" spans="1:22" ht="16" thickBot="1" x14ac:dyDescent="0.4">
      <c r="A38" s="433"/>
      <c r="B38" s="434"/>
      <c r="C38" s="434"/>
      <c r="D38" s="434"/>
      <c r="E38" s="434"/>
      <c r="F38" s="434"/>
      <c r="G38" s="434"/>
      <c r="H38" s="434"/>
      <c r="I38" s="434"/>
      <c r="J38" s="435"/>
      <c r="K38" s="184"/>
      <c r="L38" s="206"/>
      <c r="M38" s="184"/>
      <c r="N38" s="184"/>
      <c r="O38" s="184"/>
      <c r="P38" s="184"/>
      <c r="Q38" s="184"/>
      <c r="R38" s="184"/>
      <c r="S38" s="184"/>
      <c r="T38" s="184"/>
      <c r="U38" s="184"/>
      <c r="V38" s="184"/>
    </row>
    <row r="39" spans="1:22" ht="15.5" x14ac:dyDescent="0.35">
      <c r="A39" s="470"/>
      <c r="B39" s="471"/>
      <c r="C39" s="471"/>
      <c r="D39" s="471"/>
      <c r="E39" s="471"/>
      <c r="F39" s="184"/>
      <c r="G39" s="184"/>
      <c r="H39" s="184"/>
      <c r="I39" s="184"/>
      <c r="J39" s="262" t="s">
        <v>95</v>
      </c>
      <c r="K39" s="184"/>
      <c r="L39" s="207" t="s">
        <v>96</v>
      </c>
      <c r="M39" s="204"/>
      <c r="N39" s="204"/>
      <c r="O39" s="204"/>
      <c r="P39" s="204"/>
      <c r="Q39" s="204"/>
      <c r="R39" s="204"/>
      <c r="S39" s="204"/>
      <c r="T39" s="184"/>
      <c r="U39" s="184"/>
      <c r="V39" s="184"/>
    </row>
    <row r="40" spans="1:22" ht="15.75" customHeight="1" x14ac:dyDescent="0.35">
      <c r="A40" s="464" t="s">
        <v>97</v>
      </c>
      <c r="B40" s="463"/>
      <c r="C40" s="463"/>
      <c r="D40" s="463"/>
      <c r="E40" s="463"/>
      <c r="F40" s="463"/>
      <c r="G40" s="463"/>
      <c r="H40" s="463"/>
      <c r="I40" s="463"/>
      <c r="J40" s="196">
        <f>AA1</f>
        <v>0</v>
      </c>
      <c r="K40" s="20">
        <v>0</v>
      </c>
      <c r="L40" s="184"/>
      <c r="M40" s="184"/>
      <c r="N40" s="184"/>
      <c r="O40" s="184"/>
      <c r="P40" s="184"/>
      <c r="Q40" s="184"/>
      <c r="R40" s="184"/>
      <c r="S40" s="184"/>
      <c r="T40" s="184"/>
      <c r="U40" s="184"/>
      <c r="V40" s="184"/>
    </row>
    <row r="41" spans="1:22" ht="15.75" customHeight="1" x14ac:dyDescent="0.35">
      <c r="A41" s="464" t="s">
        <v>98</v>
      </c>
      <c r="B41" s="463"/>
      <c r="C41" s="463"/>
      <c r="D41" s="463"/>
      <c r="E41" s="463"/>
      <c r="F41" s="463"/>
      <c r="G41" s="463"/>
      <c r="H41" s="463"/>
      <c r="I41" s="463"/>
      <c r="J41" s="196">
        <f>AB1</f>
        <v>0</v>
      </c>
      <c r="K41" s="20">
        <v>0</v>
      </c>
      <c r="L41" s="184"/>
      <c r="M41" s="184"/>
      <c r="N41" s="184"/>
      <c r="O41" s="184"/>
      <c r="P41" s="184"/>
      <c r="Q41" s="184"/>
      <c r="R41" s="184"/>
      <c r="S41" s="184"/>
      <c r="T41" s="184"/>
      <c r="U41" s="184"/>
      <c r="V41" s="184"/>
    </row>
    <row r="42" spans="1:22" ht="15.75" customHeight="1" x14ac:dyDescent="0.35">
      <c r="A42" s="465" t="s">
        <v>99</v>
      </c>
      <c r="B42" s="426"/>
      <c r="C42" s="426"/>
      <c r="D42" s="426"/>
      <c r="E42" s="426"/>
      <c r="F42" s="426"/>
      <c r="G42" s="426"/>
      <c r="H42" s="426"/>
      <c r="I42" s="427"/>
      <c r="J42" s="196">
        <f>AC1</f>
        <v>0</v>
      </c>
      <c r="K42" s="20">
        <v>0</v>
      </c>
      <c r="L42" s="184"/>
      <c r="M42" s="184"/>
      <c r="N42" s="184"/>
      <c r="O42" s="184"/>
      <c r="P42" s="184"/>
      <c r="Q42" s="184"/>
      <c r="R42" s="184"/>
      <c r="S42" s="184"/>
      <c r="T42" s="184"/>
      <c r="U42" s="184"/>
      <c r="V42" s="184"/>
    </row>
    <row r="43" spans="1:22" ht="15.75" customHeight="1" thickBot="1" x14ac:dyDescent="0.4">
      <c r="A43" s="465" t="s">
        <v>100</v>
      </c>
      <c r="B43" s="426"/>
      <c r="C43" s="426"/>
      <c r="D43" s="426"/>
      <c r="E43" s="426"/>
      <c r="F43" s="426"/>
      <c r="G43" s="426"/>
      <c r="H43" s="426"/>
      <c r="I43" s="427"/>
      <c r="J43" s="196">
        <f>AD1</f>
        <v>0</v>
      </c>
      <c r="K43" s="20">
        <v>0</v>
      </c>
      <c r="L43" s="184"/>
      <c r="M43" s="184"/>
      <c r="N43" s="184"/>
      <c r="O43" s="184"/>
      <c r="P43" s="184"/>
      <c r="Q43" s="184"/>
      <c r="R43" s="184"/>
      <c r="S43" s="184"/>
      <c r="T43" s="184"/>
      <c r="U43" s="184"/>
      <c r="V43" s="184"/>
    </row>
    <row r="44" spans="1:22" ht="16" thickBot="1" x14ac:dyDescent="0.4">
      <c r="A44" s="422" t="s">
        <v>101</v>
      </c>
      <c r="B44" s="423"/>
      <c r="C44" s="423"/>
      <c r="D44" s="423"/>
      <c r="E44" s="423"/>
      <c r="F44" s="188"/>
      <c r="G44" s="188"/>
      <c r="H44" s="188"/>
      <c r="I44" s="189"/>
      <c r="J44" s="190">
        <f>SUM(J40:J43)</f>
        <v>0</v>
      </c>
      <c r="K44" s="184"/>
      <c r="L44" s="184"/>
      <c r="M44" s="184"/>
      <c r="N44" s="184"/>
      <c r="O44" s="184"/>
      <c r="P44" s="184"/>
      <c r="Q44" s="184"/>
      <c r="R44" s="184"/>
      <c r="S44" s="184"/>
      <c r="T44" s="184"/>
      <c r="U44" s="184"/>
      <c r="V44" s="184"/>
    </row>
    <row r="45" spans="1:22" ht="15.75" customHeight="1" x14ac:dyDescent="0.35">
      <c r="A45" s="430" t="s">
        <v>102</v>
      </c>
      <c r="B45" s="431"/>
      <c r="C45" s="431"/>
      <c r="D45" s="431"/>
      <c r="E45" s="431"/>
      <c r="F45" s="431"/>
      <c r="G45" s="431"/>
      <c r="H45" s="431"/>
      <c r="I45" s="432"/>
      <c r="J45" s="428" t="s">
        <v>103</v>
      </c>
      <c r="K45" s="184"/>
      <c r="L45" s="184"/>
      <c r="M45" s="184"/>
      <c r="N45" s="184"/>
      <c r="O45" s="184"/>
      <c r="P45" s="184"/>
      <c r="Q45" s="184"/>
      <c r="R45" s="184"/>
      <c r="S45" s="184"/>
      <c r="T45" s="184"/>
      <c r="U45" s="184"/>
      <c r="V45" s="184"/>
    </row>
    <row r="46" spans="1:22" ht="38.25" customHeight="1" x14ac:dyDescent="0.35">
      <c r="A46" s="460"/>
      <c r="B46" s="461"/>
      <c r="C46" s="461"/>
      <c r="D46" s="461"/>
      <c r="E46" s="461"/>
      <c r="F46" s="461"/>
      <c r="G46" s="461"/>
      <c r="H46" s="461"/>
      <c r="I46" s="462"/>
      <c r="J46" s="429"/>
      <c r="K46" s="184"/>
      <c r="L46" s="184"/>
      <c r="M46" s="184"/>
      <c r="N46" s="184"/>
      <c r="O46" s="184"/>
      <c r="P46" s="184"/>
      <c r="Q46" s="184"/>
      <c r="R46" s="184"/>
      <c r="S46" s="184"/>
      <c r="T46" s="184"/>
      <c r="U46" s="184"/>
      <c r="V46" s="184"/>
    </row>
    <row r="47" spans="1:22" ht="27.75" customHeight="1" x14ac:dyDescent="0.35">
      <c r="A47" s="463" t="s">
        <v>104</v>
      </c>
      <c r="B47" s="463"/>
      <c r="C47" s="463"/>
      <c r="D47" s="463"/>
      <c r="E47" s="463"/>
      <c r="F47" s="463"/>
      <c r="G47" s="463"/>
      <c r="H47" s="463"/>
      <c r="I47" s="463"/>
      <c r="J47" s="194">
        <f>AE1</f>
        <v>1</v>
      </c>
      <c r="K47" s="20">
        <v>0</v>
      </c>
      <c r="L47" s="184"/>
      <c r="M47" s="184"/>
      <c r="N47" s="184"/>
      <c r="O47" s="184"/>
      <c r="P47" s="184"/>
      <c r="Q47" s="184"/>
      <c r="R47" s="184"/>
      <c r="S47" s="184"/>
      <c r="T47" s="184"/>
      <c r="U47" s="184"/>
      <c r="V47" s="184"/>
    </row>
    <row r="48" spans="1:22" ht="26.25" customHeight="1" x14ac:dyDescent="0.35">
      <c r="A48" s="425" t="s">
        <v>105</v>
      </c>
      <c r="B48" s="426"/>
      <c r="C48" s="426"/>
      <c r="D48" s="426"/>
      <c r="E48" s="426"/>
      <c r="F48" s="426"/>
      <c r="G48" s="426"/>
      <c r="H48" s="426"/>
      <c r="I48" s="427"/>
      <c r="J48" s="194">
        <f>AF1</f>
        <v>1</v>
      </c>
      <c r="K48" s="20">
        <v>0</v>
      </c>
      <c r="L48" s="184"/>
      <c r="M48" s="184"/>
      <c r="N48" s="184"/>
      <c r="O48" s="184"/>
      <c r="P48" s="184"/>
      <c r="Q48" s="184"/>
      <c r="R48" s="184"/>
      <c r="S48" s="184"/>
      <c r="T48" s="184"/>
      <c r="U48" s="184"/>
      <c r="V48" s="184"/>
    </row>
    <row r="49" spans="1:22" ht="24.75" customHeight="1" x14ac:dyDescent="0.35">
      <c r="A49" s="425" t="s">
        <v>106</v>
      </c>
      <c r="B49" s="426"/>
      <c r="C49" s="426"/>
      <c r="D49" s="426"/>
      <c r="E49" s="426"/>
      <c r="F49" s="426"/>
      <c r="G49" s="426"/>
      <c r="H49" s="426"/>
      <c r="I49" s="427"/>
      <c r="J49" s="194">
        <f>AG1</f>
        <v>1</v>
      </c>
      <c r="K49" s="20">
        <v>0</v>
      </c>
      <c r="L49" s="184"/>
      <c r="M49" s="184"/>
      <c r="N49" s="184"/>
      <c r="O49" s="184"/>
      <c r="P49" s="184"/>
      <c r="Q49" s="184"/>
      <c r="R49" s="184"/>
      <c r="S49" s="184"/>
      <c r="T49" s="184"/>
      <c r="U49" s="184"/>
      <c r="V49" s="184"/>
    </row>
    <row r="50" spans="1:22" ht="15.75" hidden="1" customHeight="1" x14ac:dyDescent="0.35">
      <c r="A50" s="425" t="s">
        <v>107</v>
      </c>
      <c r="B50" s="426"/>
      <c r="C50" s="426"/>
      <c r="D50" s="426"/>
      <c r="E50" s="426"/>
      <c r="F50" s="426"/>
      <c r="G50" s="426"/>
      <c r="H50" s="426"/>
      <c r="I50" s="427"/>
      <c r="J50" s="194">
        <v>0</v>
      </c>
      <c r="K50" s="20">
        <v>0</v>
      </c>
      <c r="L50" s="184"/>
      <c r="M50" s="184"/>
      <c r="N50" s="184"/>
      <c r="O50" s="184"/>
      <c r="P50" s="184"/>
      <c r="Q50" s="184"/>
      <c r="R50" s="184"/>
      <c r="S50" s="184"/>
      <c r="T50" s="184"/>
      <c r="U50" s="184"/>
      <c r="V50" s="184"/>
    </row>
    <row r="51" spans="1:22" ht="37.5" customHeight="1" x14ac:dyDescent="0.35">
      <c r="A51" s="425" t="s">
        <v>108</v>
      </c>
      <c r="B51" s="426"/>
      <c r="C51" s="426"/>
      <c r="D51" s="426"/>
      <c r="E51" s="426"/>
      <c r="F51" s="426"/>
      <c r="G51" s="426"/>
      <c r="H51" s="426"/>
      <c r="I51" s="427"/>
      <c r="J51" s="194">
        <f>AI1</f>
        <v>1</v>
      </c>
      <c r="K51" s="20">
        <v>0</v>
      </c>
      <c r="L51" s="184"/>
      <c r="M51" s="184"/>
      <c r="N51" s="184"/>
      <c r="O51" s="184"/>
      <c r="P51" s="184"/>
      <c r="Q51" s="184"/>
      <c r="R51" s="184"/>
      <c r="S51" s="184"/>
      <c r="T51" s="184"/>
      <c r="U51" s="184"/>
      <c r="V51" s="184"/>
    </row>
    <row r="52" spans="1:22" ht="41.25" customHeight="1" x14ac:dyDescent="0.35">
      <c r="A52" s="425" t="s">
        <v>109</v>
      </c>
      <c r="B52" s="426"/>
      <c r="C52" s="426"/>
      <c r="D52" s="426"/>
      <c r="E52" s="426"/>
      <c r="F52" s="426"/>
      <c r="G52" s="426"/>
      <c r="H52" s="426"/>
      <c r="I52" s="427"/>
      <c r="J52" s="194">
        <f>AJ1</f>
        <v>1</v>
      </c>
      <c r="K52" s="20">
        <v>0</v>
      </c>
      <c r="L52" s="184"/>
      <c r="M52" s="184"/>
      <c r="N52" s="184"/>
      <c r="O52" s="184"/>
      <c r="P52" s="184"/>
      <c r="Q52" s="184"/>
      <c r="R52" s="184"/>
      <c r="S52" s="184"/>
      <c r="T52" s="184"/>
      <c r="U52" s="184"/>
      <c r="V52" s="184"/>
    </row>
    <row r="53" spans="1:22" ht="40.5" customHeight="1" x14ac:dyDescent="0.35">
      <c r="A53" s="425" t="s">
        <v>110</v>
      </c>
      <c r="B53" s="426"/>
      <c r="C53" s="426"/>
      <c r="D53" s="426"/>
      <c r="E53" s="426"/>
      <c r="F53" s="426"/>
      <c r="G53" s="426"/>
      <c r="H53" s="426"/>
      <c r="I53" s="427"/>
      <c r="J53" s="194">
        <f>AK1</f>
        <v>1</v>
      </c>
      <c r="K53" s="20">
        <v>0</v>
      </c>
      <c r="L53" s="184"/>
      <c r="M53" s="184"/>
      <c r="N53" s="184"/>
      <c r="O53" s="184"/>
      <c r="P53" s="184"/>
      <c r="Q53" s="184"/>
      <c r="R53" s="184"/>
      <c r="S53" s="184"/>
      <c r="T53" s="184"/>
      <c r="U53" s="184"/>
      <c r="V53" s="184"/>
    </row>
    <row r="54" spans="1:22" ht="34.5" customHeight="1" thickBot="1" x14ac:dyDescent="0.4">
      <c r="A54" s="455" t="s">
        <v>111</v>
      </c>
      <c r="B54" s="456"/>
      <c r="C54" s="456"/>
      <c r="D54" s="456"/>
      <c r="E54" s="456"/>
      <c r="F54" s="456"/>
      <c r="G54" s="456"/>
      <c r="H54" s="456"/>
      <c r="I54" s="457"/>
      <c r="J54" s="195">
        <f>AL1</f>
        <v>1</v>
      </c>
      <c r="K54" s="20">
        <v>0</v>
      </c>
      <c r="L54" s="184"/>
      <c r="M54" s="184"/>
      <c r="N54" s="184"/>
      <c r="O54" s="184"/>
      <c r="P54" s="184"/>
      <c r="Q54" s="184"/>
      <c r="R54" s="184"/>
      <c r="S54" s="184"/>
      <c r="T54" s="184"/>
      <c r="U54" s="184"/>
      <c r="V54" s="184"/>
    </row>
    <row r="55" spans="1:22" ht="16" thickBot="1" x14ac:dyDescent="0.4">
      <c r="A55" s="422" t="s">
        <v>112</v>
      </c>
      <c r="B55" s="423"/>
      <c r="C55" s="423"/>
      <c r="D55" s="423"/>
      <c r="E55" s="423"/>
      <c r="F55" s="188"/>
      <c r="G55" s="188"/>
      <c r="H55" s="188"/>
      <c r="I55" s="188"/>
      <c r="J55" s="190">
        <f>SUM(J47:J54)</f>
        <v>7</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8" t="s">
        <v>113</v>
      </c>
      <c r="B57" s="459"/>
      <c r="C57" s="459"/>
      <c r="D57" s="459"/>
      <c r="E57" s="459"/>
      <c r="F57" s="459"/>
      <c r="G57" s="459"/>
      <c r="H57" s="459"/>
      <c r="I57" s="459"/>
      <c r="J57" s="261"/>
      <c r="K57" s="184"/>
      <c r="L57" s="184"/>
      <c r="M57" s="184"/>
      <c r="N57" s="184"/>
      <c r="O57" s="184"/>
      <c r="P57" s="184"/>
      <c r="Q57" s="184"/>
      <c r="R57" s="184"/>
      <c r="S57" s="184"/>
      <c r="T57" s="184"/>
      <c r="U57" s="184"/>
      <c r="V57" s="184"/>
    </row>
    <row r="58" spans="1:22" x14ac:dyDescent="0.35">
      <c r="A58" s="453"/>
      <c r="B58" s="454"/>
      <c r="C58" s="454"/>
      <c r="D58" s="454"/>
      <c r="E58" s="454"/>
      <c r="F58" s="184"/>
      <c r="G58" s="184"/>
      <c r="H58" s="184"/>
      <c r="I58" s="184"/>
      <c r="J58" s="191" t="s">
        <v>95</v>
      </c>
      <c r="K58" s="184"/>
      <c r="L58" s="184"/>
      <c r="M58" s="184"/>
      <c r="N58" s="184"/>
      <c r="O58" s="184"/>
      <c r="P58" s="184"/>
      <c r="Q58" s="184"/>
      <c r="R58" s="184"/>
      <c r="S58" s="184"/>
      <c r="T58" s="184"/>
      <c r="U58" s="184"/>
      <c r="V58" s="184"/>
    </row>
    <row r="59" spans="1:22" ht="53.25" customHeight="1" x14ac:dyDescent="0.35">
      <c r="A59" s="425" t="s">
        <v>114</v>
      </c>
      <c r="B59" s="426"/>
      <c r="C59" s="426"/>
      <c r="D59" s="426"/>
      <c r="E59" s="426"/>
      <c r="F59" s="426"/>
      <c r="G59" s="426"/>
      <c r="H59" s="426"/>
      <c r="I59" s="427"/>
      <c r="J59" s="194">
        <f>AM1</f>
        <v>1</v>
      </c>
      <c r="K59" s="20">
        <v>0</v>
      </c>
      <c r="L59" s="184"/>
      <c r="M59" s="184"/>
      <c r="N59" s="184"/>
      <c r="O59" s="184"/>
      <c r="P59" s="184"/>
      <c r="Q59" s="184"/>
      <c r="R59" s="184"/>
      <c r="S59" s="184"/>
      <c r="T59" s="184"/>
      <c r="U59" s="184"/>
      <c r="V59" s="184"/>
    </row>
    <row r="60" spans="1:22" ht="53.25" customHeight="1" x14ac:dyDescent="0.35">
      <c r="A60" s="425" t="s">
        <v>115</v>
      </c>
      <c r="B60" s="426"/>
      <c r="C60" s="426"/>
      <c r="D60" s="426"/>
      <c r="E60" s="426"/>
      <c r="F60" s="426"/>
      <c r="G60" s="426"/>
      <c r="H60" s="426"/>
      <c r="I60" s="427"/>
      <c r="J60" s="194">
        <f>AN1</f>
        <v>1</v>
      </c>
      <c r="K60" s="20">
        <v>0</v>
      </c>
      <c r="L60" s="184"/>
      <c r="M60" s="184"/>
      <c r="N60" s="184"/>
      <c r="O60" s="184"/>
      <c r="P60" s="184"/>
      <c r="Q60" s="184"/>
      <c r="R60" s="184"/>
      <c r="S60" s="184"/>
      <c r="T60" s="184"/>
      <c r="U60" s="184"/>
      <c r="V60" s="184"/>
    </row>
    <row r="61" spans="1:22" ht="53.25" customHeight="1" x14ac:dyDescent="0.35">
      <c r="A61" s="425" t="s">
        <v>116</v>
      </c>
      <c r="B61" s="426"/>
      <c r="C61" s="426"/>
      <c r="D61" s="426"/>
      <c r="E61" s="426"/>
      <c r="F61" s="426"/>
      <c r="G61" s="426"/>
      <c r="H61" s="426"/>
      <c r="I61" s="427"/>
      <c r="J61" s="194">
        <f>AO1</f>
        <v>0</v>
      </c>
      <c r="K61" s="20">
        <v>0</v>
      </c>
      <c r="L61" s="184"/>
      <c r="M61" s="184"/>
      <c r="N61" s="184"/>
      <c r="O61" s="184"/>
      <c r="P61" s="184"/>
      <c r="Q61" s="184"/>
      <c r="R61" s="184"/>
      <c r="S61" s="184"/>
      <c r="T61" s="184"/>
      <c r="U61" s="184"/>
      <c r="V61" s="184"/>
    </row>
    <row r="62" spans="1:22" ht="53.25" customHeight="1" x14ac:dyDescent="0.35">
      <c r="A62" s="425" t="s">
        <v>117</v>
      </c>
      <c r="B62" s="426"/>
      <c r="C62" s="426"/>
      <c r="D62" s="426"/>
      <c r="E62" s="426"/>
      <c r="F62" s="426"/>
      <c r="G62" s="426"/>
      <c r="H62" s="426"/>
      <c r="I62" s="427"/>
      <c r="J62" s="194">
        <f>AP1</f>
        <v>0</v>
      </c>
      <c r="K62" s="20">
        <v>0</v>
      </c>
      <c r="L62" s="184"/>
      <c r="M62" s="184" t="s">
        <v>118</v>
      </c>
      <c r="N62" s="184"/>
      <c r="O62" s="184"/>
      <c r="P62" s="184"/>
      <c r="Q62" s="184"/>
      <c r="R62" s="184"/>
      <c r="S62" s="184"/>
      <c r="T62" s="184"/>
      <c r="U62" s="184"/>
      <c r="V62" s="184"/>
    </row>
    <row r="63" spans="1:22" ht="42" customHeight="1" thickBot="1" x14ac:dyDescent="0.4">
      <c r="A63" s="425" t="s">
        <v>119</v>
      </c>
      <c r="B63" s="426"/>
      <c r="C63" s="426"/>
      <c r="D63" s="426"/>
      <c r="E63" s="426"/>
      <c r="F63" s="426"/>
      <c r="G63" s="426"/>
      <c r="H63" s="426"/>
      <c r="I63" s="427"/>
      <c r="J63" s="194">
        <f>AQ1</f>
        <v>0</v>
      </c>
      <c r="K63" s="20">
        <v>0</v>
      </c>
      <c r="L63" s="184"/>
      <c r="M63" s="184"/>
      <c r="N63" s="184"/>
      <c r="O63" s="184"/>
      <c r="P63" s="184"/>
      <c r="Q63" s="184"/>
      <c r="R63" s="184"/>
      <c r="S63" s="184"/>
      <c r="T63" s="184"/>
      <c r="U63" s="184"/>
      <c r="V63" s="184"/>
    </row>
    <row r="64" spans="1:22" ht="15.75" hidden="1" customHeight="1" x14ac:dyDescent="0.35">
      <c r="A64" s="425"/>
      <c r="B64" s="426"/>
      <c r="C64" s="426"/>
      <c r="D64" s="426"/>
      <c r="E64" s="426"/>
      <c r="F64" s="426"/>
      <c r="G64" s="426"/>
      <c r="H64" s="426"/>
      <c r="I64" s="427"/>
      <c r="J64" s="194"/>
      <c r="K64" s="20">
        <v>0</v>
      </c>
      <c r="L64" s="184"/>
      <c r="M64" s="184"/>
      <c r="N64" s="184"/>
      <c r="O64" s="184"/>
      <c r="P64" s="184"/>
      <c r="Q64" s="184"/>
      <c r="R64" s="184"/>
      <c r="S64" s="184"/>
      <c r="T64" s="184"/>
      <c r="U64" s="184"/>
      <c r="V64" s="184"/>
    </row>
    <row r="65" spans="1:22" ht="15.75" hidden="1" customHeight="1" x14ac:dyDescent="0.35">
      <c r="A65" s="425"/>
      <c r="B65" s="426"/>
      <c r="C65" s="426"/>
      <c r="D65" s="426"/>
      <c r="E65" s="426"/>
      <c r="F65" s="426"/>
      <c r="G65" s="426"/>
      <c r="H65" s="426"/>
      <c r="I65" s="427"/>
      <c r="J65" s="194"/>
      <c r="K65" s="20">
        <v>0</v>
      </c>
      <c r="L65" s="184"/>
      <c r="M65" s="184"/>
      <c r="N65" s="184"/>
      <c r="O65" s="184"/>
      <c r="P65" s="184"/>
      <c r="Q65" s="184"/>
      <c r="R65" s="184"/>
      <c r="S65" s="184"/>
      <c r="T65" s="184"/>
      <c r="U65" s="184"/>
      <c r="V65" s="184"/>
    </row>
    <row r="66" spans="1:22" ht="15.75" hidden="1" customHeight="1" thickBot="1" x14ac:dyDescent="0.4">
      <c r="A66" s="425"/>
      <c r="B66" s="426"/>
      <c r="C66" s="426"/>
      <c r="D66" s="426"/>
      <c r="E66" s="426"/>
      <c r="F66" s="426"/>
      <c r="G66" s="426"/>
      <c r="H66" s="426"/>
      <c r="I66" s="427"/>
      <c r="J66" s="194"/>
      <c r="K66" s="20">
        <v>0</v>
      </c>
      <c r="L66" s="184"/>
      <c r="M66" s="184"/>
      <c r="N66" s="184"/>
      <c r="O66" s="184"/>
      <c r="P66" s="184"/>
      <c r="Q66" s="184"/>
      <c r="R66" s="184"/>
      <c r="S66" s="184"/>
      <c r="T66" s="184"/>
      <c r="U66" s="184"/>
      <c r="V66" s="184"/>
    </row>
    <row r="67" spans="1:22" ht="16" thickBot="1" x14ac:dyDescent="0.4">
      <c r="A67" s="422" t="s">
        <v>120</v>
      </c>
      <c r="B67" s="423"/>
      <c r="C67" s="423"/>
      <c r="D67" s="423"/>
      <c r="E67" s="423"/>
      <c r="F67" s="188"/>
      <c r="G67" s="188"/>
      <c r="H67" s="188"/>
      <c r="I67" s="189"/>
      <c r="J67" s="190">
        <f>SUM(J59:J66)</f>
        <v>2</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35">
      <c r="A69" s="430" t="s">
        <v>121</v>
      </c>
      <c r="B69" s="431"/>
      <c r="C69" s="431"/>
      <c r="D69" s="431"/>
      <c r="E69" s="431"/>
      <c r="F69" s="431"/>
      <c r="G69" s="431"/>
      <c r="H69" s="431"/>
      <c r="I69" s="431"/>
      <c r="J69" s="432"/>
      <c r="K69" s="184"/>
      <c r="L69" s="184"/>
      <c r="M69" s="184"/>
      <c r="N69" s="184"/>
      <c r="O69" s="184"/>
      <c r="P69" s="184"/>
      <c r="Q69" s="184"/>
      <c r="R69" s="184"/>
      <c r="S69" s="184"/>
      <c r="T69" s="184"/>
      <c r="U69" s="184"/>
      <c r="V69" s="184"/>
    </row>
    <row r="70" spans="1:22" ht="15.75" customHeight="1" thickBot="1" x14ac:dyDescent="0.4">
      <c r="A70" s="433"/>
      <c r="B70" s="434"/>
      <c r="C70" s="434"/>
      <c r="D70" s="434"/>
      <c r="E70" s="434"/>
      <c r="F70" s="434"/>
      <c r="G70" s="434"/>
      <c r="H70" s="434"/>
      <c r="I70" s="434"/>
      <c r="J70" s="435"/>
      <c r="K70" s="184"/>
      <c r="L70" s="184"/>
      <c r="M70" s="184"/>
      <c r="N70" s="184"/>
      <c r="O70" s="184"/>
      <c r="P70" s="184"/>
      <c r="Q70" s="184"/>
      <c r="R70" s="184"/>
      <c r="S70" s="184"/>
      <c r="T70" s="184"/>
      <c r="U70" s="184"/>
      <c r="V70" s="184"/>
    </row>
    <row r="71" spans="1:22" ht="39" customHeight="1" x14ac:dyDescent="0.35">
      <c r="A71" s="442" t="s">
        <v>122</v>
      </c>
      <c r="B71" s="443"/>
      <c r="C71" s="443"/>
      <c r="D71" s="443"/>
      <c r="E71" s="443"/>
      <c r="F71" s="443"/>
      <c r="G71" s="443"/>
      <c r="H71" s="443"/>
      <c r="I71" s="444"/>
      <c r="J71" s="192" t="s">
        <v>95</v>
      </c>
      <c r="K71" s="184"/>
      <c r="L71" s="184"/>
      <c r="M71" s="184"/>
      <c r="N71" s="184"/>
      <c r="O71" s="184"/>
      <c r="P71" s="184"/>
      <c r="Q71" s="184"/>
      <c r="R71" s="184"/>
      <c r="S71" s="184"/>
      <c r="T71" s="184"/>
      <c r="U71" s="184"/>
      <c r="V71" s="184"/>
    </row>
    <row r="72" spans="1:22" ht="15.75" customHeight="1" thickBot="1" x14ac:dyDescent="0.4">
      <c r="A72" s="445" t="s">
        <v>123</v>
      </c>
      <c r="B72" s="446"/>
      <c r="C72" s="446"/>
      <c r="D72" s="446"/>
      <c r="E72" s="446"/>
      <c r="F72" s="446"/>
      <c r="G72" s="446"/>
      <c r="H72" s="446"/>
      <c r="I72" s="447"/>
      <c r="J72" s="194">
        <f>AU1</f>
        <v>1</v>
      </c>
      <c r="K72" s="20">
        <v>0</v>
      </c>
      <c r="L72" s="184"/>
      <c r="M72" s="184"/>
      <c r="N72" s="184"/>
      <c r="O72" s="184"/>
      <c r="P72" s="184"/>
      <c r="Q72" s="184"/>
      <c r="R72" s="184"/>
      <c r="S72" s="184"/>
      <c r="T72" s="184"/>
      <c r="U72" s="184"/>
      <c r="V72" s="184"/>
    </row>
    <row r="73" spans="1:22" ht="16" thickBot="1" x14ac:dyDescent="0.4">
      <c r="A73" s="422" t="s">
        <v>124</v>
      </c>
      <c r="B73" s="423"/>
      <c r="C73" s="423"/>
      <c r="D73" s="423"/>
      <c r="E73" s="423"/>
      <c r="F73" s="188"/>
      <c r="G73" s="188"/>
      <c r="H73" s="188"/>
      <c r="I73" s="189"/>
      <c r="J73" s="190">
        <f>SUM(J72:J72)</f>
        <v>1</v>
      </c>
      <c r="K73" s="184"/>
      <c r="L73" s="184"/>
      <c r="M73" s="184"/>
      <c r="N73" s="184"/>
      <c r="O73" s="184"/>
      <c r="P73" s="184"/>
      <c r="Q73" s="184"/>
      <c r="R73" s="184"/>
      <c r="S73" s="184"/>
      <c r="T73" s="184"/>
      <c r="U73" s="184"/>
      <c r="V73" s="184"/>
    </row>
    <row r="74" spans="1:22" ht="15"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35">
      <c r="A75" s="430" t="s">
        <v>125</v>
      </c>
      <c r="B75" s="431"/>
      <c r="C75" s="431"/>
      <c r="D75" s="431"/>
      <c r="E75" s="431"/>
      <c r="F75" s="431"/>
      <c r="G75" s="431"/>
      <c r="H75" s="431"/>
      <c r="I75" s="431"/>
      <c r="J75" s="432"/>
      <c r="K75" s="184"/>
      <c r="L75" s="184"/>
      <c r="M75" s="184"/>
      <c r="N75" s="184"/>
      <c r="O75" s="184"/>
      <c r="P75" s="184"/>
      <c r="Q75" s="184"/>
      <c r="R75" s="184"/>
      <c r="S75" s="184"/>
      <c r="T75" s="184"/>
      <c r="U75" s="184"/>
      <c r="V75" s="184"/>
    </row>
    <row r="76" spans="1:22" ht="15.75" customHeight="1" thickBot="1" x14ac:dyDescent="0.4">
      <c r="A76" s="433"/>
      <c r="B76" s="434"/>
      <c r="C76" s="434"/>
      <c r="D76" s="434"/>
      <c r="E76" s="434"/>
      <c r="F76" s="434"/>
      <c r="G76" s="434"/>
      <c r="H76" s="434"/>
      <c r="I76" s="434"/>
      <c r="J76" s="435"/>
      <c r="K76" s="184"/>
      <c r="L76" s="184"/>
      <c r="M76" s="184"/>
      <c r="N76" s="184"/>
      <c r="O76" s="184"/>
      <c r="P76" s="184"/>
      <c r="Q76" s="184"/>
      <c r="R76" s="184"/>
      <c r="S76" s="184"/>
      <c r="T76" s="184"/>
      <c r="U76" s="184"/>
      <c r="V76" s="184"/>
    </row>
    <row r="77" spans="1:22" ht="29.25" customHeight="1" x14ac:dyDescent="0.35">
      <c r="A77" s="436" t="s">
        <v>126</v>
      </c>
      <c r="B77" s="437"/>
      <c r="C77" s="437"/>
      <c r="D77" s="437"/>
      <c r="E77" s="437"/>
      <c r="F77" s="437"/>
      <c r="G77" s="437"/>
      <c r="H77" s="437"/>
      <c r="I77" s="438"/>
      <c r="J77" s="192" t="s">
        <v>95</v>
      </c>
      <c r="K77" s="184"/>
      <c r="L77" s="184"/>
      <c r="M77" s="184"/>
      <c r="N77" s="184"/>
      <c r="O77" s="184"/>
      <c r="P77" s="184"/>
      <c r="Q77" s="184"/>
      <c r="R77" s="184"/>
      <c r="S77" s="184"/>
      <c r="T77" s="184"/>
      <c r="U77" s="184"/>
      <c r="V77" s="184"/>
    </row>
    <row r="78" spans="1:22" ht="15.75" customHeight="1" thickBot="1" x14ac:dyDescent="0.4">
      <c r="A78" s="439" t="s">
        <v>127</v>
      </c>
      <c r="B78" s="440"/>
      <c r="C78" s="440"/>
      <c r="D78" s="440"/>
      <c r="E78" s="440"/>
      <c r="F78" s="440"/>
      <c r="G78" s="440"/>
      <c r="H78" s="440"/>
      <c r="I78" s="441"/>
      <c r="J78" s="194">
        <f>BN1</f>
        <v>1</v>
      </c>
      <c r="K78" s="20">
        <v>0</v>
      </c>
      <c r="L78" s="184"/>
      <c r="M78" s="184"/>
      <c r="N78" s="184"/>
      <c r="O78" s="184"/>
      <c r="P78" s="184"/>
      <c r="Q78" s="184"/>
      <c r="R78" s="184"/>
      <c r="S78" s="184"/>
      <c r="T78" s="184"/>
      <c r="U78" s="184"/>
      <c r="V78" s="184"/>
    </row>
    <row r="79" spans="1:22" ht="16" thickBot="1" x14ac:dyDescent="0.4">
      <c r="A79" s="422" t="s">
        <v>128</v>
      </c>
      <c r="B79" s="423"/>
      <c r="C79" s="423"/>
      <c r="D79" s="423"/>
      <c r="E79" s="423"/>
      <c r="F79" s="188"/>
      <c r="G79" s="188"/>
      <c r="H79" s="188"/>
      <c r="I79" s="189"/>
      <c r="J79" s="193">
        <f>SUM(J78:J78)</f>
        <v>1</v>
      </c>
      <c r="K79" s="184"/>
      <c r="L79" s="184"/>
      <c r="M79" s="184"/>
      <c r="N79" s="184"/>
      <c r="O79" s="184"/>
      <c r="P79" s="184"/>
      <c r="Q79" s="184"/>
      <c r="R79" s="184"/>
      <c r="S79" s="184"/>
      <c r="T79" s="184"/>
      <c r="U79" s="184"/>
      <c r="V79" s="184"/>
    </row>
    <row r="80" spans="1:22" ht="15"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30" t="s">
        <v>129</v>
      </c>
      <c r="B81" s="431"/>
      <c r="C81" s="431"/>
      <c r="D81" s="431"/>
      <c r="E81" s="431"/>
      <c r="F81" s="431"/>
      <c r="G81" s="431"/>
      <c r="H81" s="431"/>
      <c r="I81" s="431"/>
      <c r="J81" s="432"/>
      <c r="K81" s="184"/>
      <c r="L81" s="184"/>
      <c r="M81" s="184"/>
      <c r="N81" s="184"/>
      <c r="O81" s="184"/>
      <c r="P81" s="184"/>
      <c r="Q81" s="184"/>
      <c r="R81" s="184"/>
      <c r="S81" s="184"/>
      <c r="T81" s="184"/>
      <c r="U81" s="184"/>
      <c r="V81" s="184"/>
    </row>
    <row r="82" spans="1:22" ht="26.25" customHeight="1" thickBot="1" x14ac:dyDescent="0.4">
      <c r="A82" s="433"/>
      <c r="B82" s="434"/>
      <c r="C82" s="434"/>
      <c r="D82" s="434"/>
      <c r="E82" s="434"/>
      <c r="F82" s="434"/>
      <c r="G82" s="434"/>
      <c r="H82" s="434"/>
      <c r="I82" s="434"/>
      <c r="J82" s="435"/>
      <c r="K82" s="184"/>
      <c r="L82" s="184"/>
      <c r="M82" s="184"/>
      <c r="N82" s="184"/>
      <c r="O82" s="184"/>
      <c r="P82" s="184"/>
      <c r="Q82" s="184"/>
      <c r="R82" s="184"/>
      <c r="S82" s="184"/>
      <c r="T82" s="184"/>
      <c r="U82" s="184"/>
      <c r="V82" s="184"/>
    </row>
    <row r="83" spans="1:22" x14ac:dyDescent="0.35">
      <c r="A83" s="448"/>
      <c r="B83" s="449"/>
      <c r="C83" s="449"/>
      <c r="D83" s="449"/>
      <c r="E83" s="449"/>
      <c r="F83" s="184"/>
      <c r="G83" s="184"/>
      <c r="H83" s="184"/>
      <c r="I83" s="184"/>
      <c r="J83" s="192" t="s">
        <v>95</v>
      </c>
      <c r="K83" s="184"/>
      <c r="L83" s="184"/>
      <c r="M83" s="184"/>
      <c r="N83" s="184"/>
      <c r="O83" s="184"/>
      <c r="P83" s="184"/>
      <c r="Q83" s="184"/>
      <c r="R83" s="184"/>
      <c r="S83" s="184"/>
      <c r="T83" s="184"/>
      <c r="U83" s="184"/>
      <c r="V83" s="184"/>
    </row>
    <row r="84" spans="1:22" ht="15.75" customHeight="1" x14ac:dyDescent="0.35">
      <c r="A84" s="425" t="s">
        <v>130</v>
      </c>
      <c r="B84" s="426"/>
      <c r="C84" s="426"/>
      <c r="D84" s="426"/>
      <c r="E84" s="426"/>
      <c r="F84" s="426"/>
      <c r="G84" s="426"/>
      <c r="H84" s="426"/>
      <c r="I84" s="427"/>
      <c r="J84" s="194">
        <f>BV1</f>
        <v>1</v>
      </c>
      <c r="K84" s="20">
        <v>0</v>
      </c>
      <c r="L84" s="184"/>
      <c r="M84" s="184"/>
      <c r="N84" s="184"/>
      <c r="O84" s="184"/>
      <c r="P84" s="184"/>
      <c r="Q84" s="184"/>
      <c r="R84" s="184"/>
      <c r="S84" s="184"/>
      <c r="T84" s="184"/>
      <c r="U84" s="184"/>
      <c r="V84" s="184"/>
    </row>
    <row r="85" spans="1:22" ht="16" thickBot="1" x14ac:dyDescent="0.4">
      <c r="A85" s="450" t="s">
        <v>131</v>
      </c>
      <c r="B85" s="451"/>
      <c r="C85" s="451"/>
      <c r="D85" s="451"/>
      <c r="E85" s="451"/>
      <c r="F85" s="451"/>
      <c r="G85" s="451"/>
      <c r="H85" s="451"/>
      <c r="I85" s="452"/>
      <c r="J85" s="194">
        <v>1</v>
      </c>
      <c r="K85" s="20">
        <v>0</v>
      </c>
      <c r="L85" s="184"/>
      <c r="M85" s="184"/>
      <c r="N85" s="184"/>
      <c r="O85" s="184"/>
      <c r="P85" s="184"/>
      <c r="Q85" s="184"/>
      <c r="R85" s="184"/>
      <c r="S85" s="184"/>
      <c r="T85" s="184"/>
      <c r="U85" s="184"/>
      <c r="V85" s="184"/>
    </row>
    <row r="86" spans="1:22" ht="16" thickBot="1" x14ac:dyDescent="0.4">
      <c r="A86" s="422" t="s">
        <v>132</v>
      </c>
      <c r="B86" s="423"/>
      <c r="C86" s="423"/>
      <c r="D86" s="423"/>
      <c r="E86" s="423"/>
      <c r="F86" s="188"/>
      <c r="G86" s="188"/>
      <c r="H86" s="188"/>
      <c r="I86" s="188"/>
      <c r="J86" s="190">
        <f>SUM(J84:J85)</f>
        <v>2</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77"/>
      <c r="C2" s="578"/>
      <c r="D2" s="583" t="s">
        <v>133</v>
      </c>
      <c r="E2" s="584"/>
      <c r="F2" s="585"/>
      <c r="G2" s="493" t="s">
        <v>134</v>
      </c>
      <c r="H2" s="494"/>
      <c r="I2" s="26" t="s">
        <v>135</v>
      </c>
      <c r="L2" s="27" t="s">
        <v>136</v>
      </c>
      <c r="M2" s="27" t="s">
        <v>137</v>
      </c>
      <c r="N2" t="s">
        <v>138</v>
      </c>
    </row>
    <row r="3" spans="2:14" ht="15" customHeight="1" thickBot="1" x14ac:dyDescent="0.4">
      <c r="B3" s="579"/>
      <c r="C3" s="580"/>
      <c r="D3" s="586"/>
      <c r="E3" s="587"/>
      <c r="F3" s="588"/>
      <c r="G3" s="575" t="s">
        <v>139</v>
      </c>
      <c r="H3" s="576"/>
      <c r="I3" s="382" t="s">
        <v>140</v>
      </c>
      <c r="L3" s="27">
        <v>0</v>
      </c>
      <c r="M3" s="27">
        <v>0</v>
      </c>
      <c r="N3" t="s">
        <v>141</v>
      </c>
    </row>
    <row r="4" spans="2:14" ht="31.5" thickBot="1" x14ac:dyDescent="0.4">
      <c r="B4" s="579"/>
      <c r="C4" s="580"/>
      <c r="D4" s="566" t="s">
        <v>142</v>
      </c>
      <c r="E4" s="567"/>
      <c r="F4" s="567"/>
      <c r="G4" s="568" t="s">
        <v>143</v>
      </c>
      <c r="H4" s="569"/>
      <c r="I4" s="383" t="s">
        <v>144</v>
      </c>
      <c r="J4" s="354" t="s">
        <v>145</v>
      </c>
      <c r="L4" s="27">
        <v>1</v>
      </c>
      <c r="M4" s="27">
        <v>1</v>
      </c>
    </row>
    <row r="5" spans="2:14" ht="15.75" customHeight="1" thickBot="1" x14ac:dyDescent="0.4">
      <c r="B5" s="581"/>
      <c r="C5" s="582"/>
      <c r="D5" s="570" t="s">
        <v>146</v>
      </c>
      <c r="E5" s="571"/>
      <c r="F5" s="572"/>
      <c r="G5" s="573" t="s">
        <v>147</v>
      </c>
      <c r="H5" s="574"/>
      <c r="I5" s="342">
        <f>DATE(2022,1,12)</f>
        <v>44573</v>
      </c>
      <c r="M5" s="27">
        <v>2</v>
      </c>
    </row>
    <row r="6" spans="2:14" ht="15" thickBot="1" x14ac:dyDescent="0.4">
      <c r="B6" s="589" t="s">
        <v>148</v>
      </c>
      <c r="C6" s="620"/>
      <c r="D6" s="340" t="s">
        <v>149</v>
      </c>
      <c r="E6" s="492" t="s">
        <v>150</v>
      </c>
      <c r="F6" s="494"/>
      <c r="G6" s="624" t="s">
        <v>149</v>
      </c>
      <c r="H6" s="624"/>
      <c r="I6" s="625"/>
      <c r="M6" s="27"/>
    </row>
    <row r="7" spans="2:14" ht="19" thickBot="1" x14ac:dyDescent="0.5">
      <c r="B7" s="589" t="s">
        <v>151</v>
      </c>
      <c r="C7" s="620"/>
      <c r="D7" s="591" t="s">
        <v>149</v>
      </c>
      <c r="E7" s="592"/>
      <c r="F7" s="593"/>
      <c r="G7" s="621" t="s">
        <v>152</v>
      </c>
      <c r="H7" s="622"/>
      <c r="I7" s="623"/>
      <c r="J7" s="28" t="s">
        <v>153</v>
      </c>
    </row>
    <row r="8" spans="2:14" ht="30" customHeight="1" thickBot="1" x14ac:dyDescent="0.5">
      <c r="B8" s="589" t="s">
        <v>154</v>
      </c>
      <c r="C8" s="620"/>
      <c r="D8" s="591"/>
      <c r="E8" s="592"/>
      <c r="F8" s="593"/>
      <c r="G8" s="621" t="s">
        <v>155</v>
      </c>
      <c r="H8" s="623"/>
      <c r="I8" s="341">
        <v>1</v>
      </c>
      <c r="J8" s="29" t="s">
        <v>156</v>
      </c>
    </row>
    <row r="9" spans="2:14" ht="19" thickBot="1" x14ac:dyDescent="0.5">
      <c r="B9" s="589" t="s">
        <v>157</v>
      </c>
      <c r="C9" s="590"/>
      <c r="D9" s="591" t="s">
        <v>149</v>
      </c>
      <c r="E9" s="592"/>
      <c r="F9" s="592"/>
      <c r="G9" s="592"/>
      <c r="H9" s="592"/>
      <c r="I9" s="593"/>
      <c r="J9" s="29" t="s">
        <v>158</v>
      </c>
    </row>
    <row r="10" spans="2:14" ht="21" x14ac:dyDescent="0.5">
      <c r="B10" s="594" t="s">
        <v>159</v>
      </c>
      <c r="C10" s="595"/>
      <c r="D10" s="598" t="s">
        <v>149</v>
      </c>
      <c r="E10" s="599"/>
      <c r="F10" s="599"/>
      <c r="G10" s="599"/>
      <c r="H10" s="599"/>
      <c r="I10" s="600"/>
      <c r="J10" s="30" t="s">
        <v>160</v>
      </c>
    </row>
    <row r="11" spans="2:14" ht="21.75" customHeight="1" x14ac:dyDescent="0.45">
      <c r="B11" s="596"/>
      <c r="C11" s="597"/>
      <c r="D11" s="601"/>
      <c r="E11" s="602"/>
      <c r="F11" s="602"/>
      <c r="G11" s="602"/>
      <c r="H11" s="602"/>
      <c r="I11" s="603"/>
      <c r="J11" s="31" t="s">
        <v>161</v>
      </c>
    </row>
    <row r="12" spans="2:14" ht="19" thickBot="1" x14ac:dyDescent="0.5">
      <c r="B12" s="596"/>
      <c r="C12" s="597"/>
      <c r="D12" s="604"/>
      <c r="E12" s="605"/>
      <c r="F12" s="605"/>
      <c r="G12" s="605"/>
      <c r="H12" s="605"/>
      <c r="I12" s="606"/>
      <c r="J12" s="31" t="s">
        <v>162</v>
      </c>
    </row>
    <row r="13" spans="2:14" ht="19" thickBot="1" x14ac:dyDescent="0.5">
      <c r="B13" s="458" t="s">
        <v>163</v>
      </c>
      <c r="C13" s="459"/>
      <c r="D13" s="459"/>
      <c r="E13" s="459"/>
      <c r="F13" s="459"/>
      <c r="G13" s="459"/>
      <c r="H13" s="459"/>
      <c r="I13" s="607"/>
      <c r="J13" s="31" t="s">
        <v>164</v>
      </c>
    </row>
    <row r="14" spans="2:14" ht="19" thickBot="1" x14ac:dyDescent="0.5">
      <c r="B14" s="32" t="s">
        <v>165</v>
      </c>
      <c r="C14" s="33"/>
      <c r="D14" s="608" t="s">
        <v>149</v>
      </c>
      <c r="E14" s="608"/>
      <c r="F14" s="608"/>
      <c r="G14" s="609"/>
      <c r="H14" s="610" t="s">
        <v>166</v>
      </c>
      <c r="I14" s="611"/>
      <c r="J14" s="31" t="s">
        <v>167</v>
      </c>
    </row>
    <row r="15" spans="2:14" ht="19" thickBot="1" x14ac:dyDescent="0.5">
      <c r="B15" s="612" t="s">
        <v>168</v>
      </c>
      <c r="C15" s="613"/>
      <c r="D15" s="591"/>
      <c r="E15" s="592"/>
      <c r="F15" s="592"/>
      <c r="G15" s="593"/>
      <c r="H15" s="591"/>
      <c r="I15" s="593"/>
      <c r="J15" s="31" t="s">
        <v>169</v>
      </c>
    </row>
    <row r="16" spans="2:14" ht="19" thickBot="1" x14ac:dyDescent="0.5">
      <c r="B16" s="535" t="s">
        <v>170</v>
      </c>
      <c r="C16" s="536"/>
      <c r="D16" s="537"/>
      <c r="E16" s="538"/>
      <c r="F16" s="538"/>
      <c r="G16" s="538"/>
      <c r="H16" s="538"/>
      <c r="I16" s="539"/>
      <c r="J16" s="29"/>
    </row>
    <row r="17" spans="2:12" ht="30.75" customHeight="1" thickBot="1" x14ac:dyDescent="0.5">
      <c r="B17" s="540" t="s">
        <v>171</v>
      </c>
      <c r="C17" s="541"/>
      <c r="D17" s="542"/>
      <c r="E17" s="543"/>
      <c r="F17" s="544" t="s">
        <v>172</v>
      </c>
      <c r="G17" s="545"/>
      <c r="H17" s="373"/>
      <c r="I17" s="371"/>
      <c r="J17" s="29"/>
      <c r="L17" s="289"/>
    </row>
    <row r="18" spans="2:12" ht="29.5" customHeight="1" thickBot="1" x14ac:dyDescent="0.4">
      <c r="B18" s="546" t="s">
        <v>173</v>
      </c>
      <c r="C18" s="547"/>
      <c r="D18" s="563" t="s">
        <v>174</v>
      </c>
      <c r="E18" s="564"/>
      <c r="F18" s="564"/>
      <c r="G18" s="565"/>
      <c r="H18" s="561" t="str">
        <f>I3</f>
        <v>240-105658000</v>
      </c>
      <c r="I18" s="562"/>
      <c r="J18" s="289"/>
      <c r="K18" s="289"/>
    </row>
    <row r="19" spans="2:12" ht="21.5" thickBot="1" x14ac:dyDescent="0.4">
      <c r="B19" s="37"/>
      <c r="C19" s="480" t="s">
        <v>175</v>
      </c>
      <c r="D19" s="481"/>
      <c r="E19" s="481"/>
      <c r="F19" s="481"/>
      <c r="G19" s="481"/>
      <c r="H19" s="481"/>
      <c r="I19" s="482"/>
    </row>
    <row r="20" spans="2:12" ht="30.75" customHeight="1" thickBot="1" x14ac:dyDescent="0.4">
      <c r="B20" s="495" t="s">
        <v>176</v>
      </c>
      <c r="C20" s="496"/>
      <c r="D20" s="496"/>
      <c r="E20" s="496"/>
      <c r="F20" s="496"/>
      <c r="G20" s="496"/>
      <c r="H20" s="496"/>
      <c r="I20" s="497"/>
    </row>
    <row r="21" spans="2:12" ht="19" thickBot="1" x14ac:dyDescent="0.4">
      <c r="B21" s="458" t="s">
        <v>177</v>
      </c>
      <c r="C21" s="459"/>
      <c r="D21" s="459"/>
      <c r="E21" s="607"/>
      <c r="F21" s="458" t="s">
        <v>178</v>
      </c>
      <c r="G21" s="459"/>
      <c r="H21" s="607"/>
      <c r="I21" s="161">
        <f>Cover!AF30</f>
        <v>0.25</v>
      </c>
    </row>
    <row r="22" spans="2:12" ht="17.25" customHeight="1" x14ac:dyDescent="0.35">
      <c r="B22" s="430" t="s">
        <v>179</v>
      </c>
      <c r="C22" s="431"/>
      <c r="D22" s="431"/>
      <c r="E22" s="431"/>
      <c r="F22" s="431"/>
      <c r="G22" s="431"/>
      <c r="H22" s="431"/>
      <c r="I22" s="432"/>
      <c r="J22" s="486" t="s">
        <v>180</v>
      </c>
      <c r="K22" s="474" t="s">
        <v>181</v>
      </c>
    </row>
    <row r="23" spans="2:12" ht="15" thickBot="1" x14ac:dyDescent="0.4">
      <c r="B23" s="433" t="s">
        <v>182</v>
      </c>
      <c r="C23" s="434"/>
      <c r="D23" s="434"/>
      <c r="E23" s="434"/>
      <c r="F23" s="434"/>
      <c r="G23" s="434"/>
      <c r="H23" s="434"/>
      <c r="I23" s="435"/>
      <c r="J23" s="488"/>
      <c r="K23" s="475"/>
    </row>
    <row r="24" spans="2:12" ht="28.15" customHeight="1" thickBot="1" x14ac:dyDescent="0.4">
      <c r="B24" s="553"/>
      <c r="C24" s="554"/>
      <c r="D24" s="554"/>
      <c r="E24" s="554"/>
      <c r="F24" s="554"/>
      <c r="G24" s="62" t="s">
        <v>183</v>
      </c>
      <c r="H24" s="62" t="s">
        <v>184</v>
      </c>
      <c r="I24" s="294" t="s">
        <v>185</v>
      </c>
      <c r="J24" s="299" t="s">
        <v>186</v>
      </c>
      <c r="K24" s="298" t="s">
        <v>187</v>
      </c>
    </row>
    <row r="25" spans="2:12" x14ac:dyDescent="0.35">
      <c r="B25" s="555" t="s">
        <v>97</v>
      </c>
      <c r="C25" s="556"/>
      <c r="D25" s="556"/>
      <c r="E25" s="556"/>
      <c r="F25" s="557"/>
      <c r="G25" s="304">
        <f>Requirements!G10</f>
        <v>0</v>
      </c>
      <c r="H25" s="345"/>
      <c r="I25" s="345"/>
      <c r="J25" s="346"/>
      <c r="K25" s="510"/>
    </row>
    <row r="26" spans="2:12" x14ac:dyDescent="0.35">
      <c r="B26" s="558" t="s">
        <v>98</v>
      </c>
      <c r="C26" s="559"/>
      <c r="D26" s="559"/>
      <c r="E26" s="559"/>
      <c r="F26" s="560"/>
      <c r="G26" s="303">
        <f>Requirements!G11</f>
        <v>0</v>
      </c>
      <c r="H26" s="347"/>
      <c r="I26" s="347"/>
      <c r="J26" s="348"/>
      <c r="K26" s="511"/>
    </row>
    <row r="27" spans="2:12" x14ac:dyDescent="0.35">
      <c r="B27" s="558" t="s">
        <v>188</v>
      </c>
      <c r="C27" s="559"/>
      <c r="D27" s="559"/>
      <c r="E27" s="559"/>
      <c r="F27" s="560"/>
      <c r="G27" s="303">
        <f>Requirements!G12</f>
        <v>0</v>
      </c>
      <c r="H27" s="347"/>
      <c r="I27" s="347"/>
      <c r="J27" s="348"/>
      <c r="K27" s="511"/>
    </row>
    <row r="28" spans="2:12" ht="15" thickBot="1" x14ac:dyDescent="0.4">
      <c r="B28" s="558" t="s">
        <v>100</v>
      </c>
      <c r="C28" s="559"/>
      <c r="D28" s="559"/>
      <c r="E28" s="559"/>
      <c r="F28" s="560"/>
      <c r="G28" s="303">
        <f>Requirements!G13</f>
        <v>0</v>
      </c>
      <c r="H28" s="349"/>
      <c r="I28" s="349"/>
      <c r="J28" s="350"/>
      <c r="K28" s="511"/>
    </row>
    <row r="29" spans="2:12" ht="15" thickBot="1" x14ac:dyDescent="0.4">
      <c r="B29" s="532" t="s">
        <v>189</v>
      </c>
      <c r="C29" s="533"/>
      <c r="D29" s="533"/>
      <c r="E29" s="533"/>
      <c r="F29" s="534"/>
      <c r="G29" s="45">
        <f>SUM(G25:G28)</f>
        <v>0</v>
      </c>
      <c r="H29" s="46">
        <v>0</v>
      </c>
      <c r="I29" s="46">
        <f>($G25*I25)+($G26*I26)+($G27*I27)+($G28*I28)</f>
        <v>0</v>
      </c>
      <c r="K29" s="511"/>
    </row>
    <row r="30" spans="2:12" ht="31.5" customHeight="1" thickBot="1" x14ac:dyDescent="0.4">
      <c r="B30" s="548" t="s">
        <v>190</v>
      </c>
      <c r="C30" s="549"/>
      <c r="D30" s="549"/>
      <c r="E30" s="549"/>
      <c r="F30" s="550"/>
      <c r="G30" s="47"/>
      <c r="H30" s="48">
        <f>IF(G29=0,0,H29/$G$29/2*100%*$I$21)</f>
        <v>0</v>
      </c>
      <c r="I30" s="49">
        <f>IF(G29=0,0,I29/$G$29/2*100%*$I$21)</f>
        <v>0</v>
      </c>
      <c r="K30" s="511"/>
    </row>
    <row r="31" spans="2:12" ht="15.75" customHeight="1" x14ac:dyDescent="0.35">
      <c r="B31" s="430" t="s">
        <v>191</v>
      </c>
      <c r="C31" s="431"/>
      <c r="D31" s="431"/>
      <c r="E31" s="431"/>
      <c r="F31" s="431"/>
      <c r="G31" s="431"/>
      <c r="H31" s="431"/>
      <c r="I31" s="432"/>
      <c r="J31" s="486" t="s">
        <v>180</v>
      </c>
      <c r="K31" s="511"/>
    </row>
    <row r="32" spans="2:12" ht="18" customHeight="1" thickBot="1" x14ac:dyDescent="0.4">
      <c r="B32" s="433" t="s">
        <v>192</v>
      </c>
      <c r="C32" s="434"/>
      <c r="D32" s="434"/>
      <c r="E32" s="434"/>
      <c r="F32" s="434"/>
      <c r="G32" s="434"/>
      <c r="H32" s="434"/>
      <c r="I32" s="435"/>
      <c r="J32" s="488"/>
      <c r="K32" s="511"/>
    </row>
    <row r="33" spans="2:16" ht="28.9" customHeight="1" thickBot="1" x14ac:dyDescent="0.4">
      <c r="B33" s="551"/>
      <c r="C33" s="552"/>
      <c r="D33" s="552"/>
      <c r="E33" s="552"/>
      <c r="F33" s="552"/>
      <c r="G33" s="285" t="s">
        <v>183</v>
      </c>
      <c r="H33" s="62" t="s">
        <v>184</v>
      </c>
      <c r="I33" s="294" t="s">
        <v>185</v>
      </c>
      <c r="J33" s="299" t="s">
        <v>186</v>
      </c>
      <c r="K33" s="511"/>
    </row>
    <row r="34" spans="2:16" ht="31.5" customHeight="1" x14ac:dyDescent="0.35">
      <c r="B34" s="514" t="s">
        <v>193</v>
      </c>
      <c r="C34" s="515"/>
      <c r="D34" s="515"/>
      <c r="E34" s="515"/>
      <c r="F34" s="516"/>
      <c r="G34" s="307">
        <f>Requirements!G19</f>
        <v>1</v>
      </c>
      <c r="H34" s="351"/>
      <c r="I34" s="345"/>
      <c r="J34" s="346"/>
      <c r="K34" s="511"/>
    </row>
    <row r="35" spans="2:16" ht="18" customHeight="1" x14ac:dyDescent="0.35">
      <c r="B35" s="514" t="s">
        <v>105</v>
      </c>
      <c r="C35" s="515"/>
      <c r="D35" s="515"/>
      <c r="E35" s="515"/>
      <c r="F35" s="516"/>
      <c r="G35" s="305">
        <f>Requirements!G20</f>
        <v>1</v>
      </c>
      <c r="H35" s="347"/>
      <c r="I35" s="347"/>
      <c r="J35" s="348"/>
      <c r="K35" s="511"/>
    </row>
    <row r="36" spans="2:16" ht="18" customHeight="1" x14ac:dyDescent="0.35">
      <c r="B36" s="514" t="s">
        <v>106</v>
      </c>
      <c r="C36" s="515"/>
      <c r="D36" s="515"/>
      <c r="E36" s="515"/>
      <c r="F36" s="516"/>
      <c r="G36" s="305">
        <f>Requirements!G21</f>
        <v>1</v>
      </c>
      <c r="H36" s="347"/>
      <c r="I36" s="347"/>
      <c r="J36" s="348" t="s">
        <v>118</v>
      </c>
      <c r="K36" s="511"/>
    </row>
    <row r="37" spans="2:16" ht="18" hidden="1" customHeight="1" x14ac:dyDescent="0.35">
      <c r="B37" s="514" t="s">
        <v>107</v>
      </c>
      <c r="C37" s="515"/>
      <c r="D37" s="515"/>
      <c r="E37" s="515"/>
      <c r="F37" s="516"/>
      <c r="G37" s="305">
        <v>0</v>
      </c>
      <c r="H37" s="347"/>
      <c r="I37" s="347"/>
      <c r="J37" s="348" t="s">
        <v>118</v>
      </c>
      <c r="K37" s="511"/>
      <c r="L37" t="s">
        <v>118</v>
      </c>
    </row>
    <row r="38" spans="2:16" ht="18" customHeight="1" x14ac:dyDescent="0.35">
      <c r="B38" s="514" t="s">
        <v>194</v>
      </c>
      <c r="C38" s="515"/>
      <c r="D38" s="515"/>
      <c r="E38" s="515"/>
      <c r="F38" s="516"/>
      <c r="G38" s="305">
        <f>Requirements!G23</f>
        <v>1</v>
      </c>
      <c r="H38" s="347"/>
      <c r="I38" s="347"/>
      <c r="J38" s="348" t="s">
        <v>118</v>
      </c>
      <c r="K38" s="511"/>
    </row>
    <row r="39" spans="2:16" ht="18" customHeight="1" x14ac:dyDescent="0.35">
      <c r="B39" s="514" t="s">
        <v>195</v>
      </c>
      <c r="C39" s="515"/>
      <c r="D39" s="515"/>
      <c r="E39" s="515"/>
      <c r="F39" s="516"/>
      <c r="G39" s="305">
        <f>Requirements!G24</f>
        <v>1</v>
      </c>
      <c r="H39" s="347"/>
      <c r="I39" s="347"/>
      <c r="J39" s="348"/>
      <c r="K39" s="511"/>
    </row>
    <row r="40" spans="2:16" ht="18" customHeight="1" x14ac:dyDescent="0.35">
      <c r="B40" s="514" t="s">
        <v>196</v>
      </c>
      <c r="C40" s="515"/>
      <c r="D40" s="515"/>
      <c r="E40" s="515"/>
      <c r="F40" s="516"/>
      <c r="G40" s="305">
        <f>Requirements!G25</f>
        <v>1</v>
      </c>
      <c r="H40" s="347"/>
      <c r="I40" s="347"/>
      <c r="J40" s="348" t="s">
        <v>118</v>
      </c>
      <c r="K40" s="511"/>
    </row>
    <row r="41" spans="2:16" ht="18" customHeight="1" thickBot="1" x14ac:dyDescent="0.4">
      <c r="B41" s="517" t="s">
        <v>197</v>
      </c>
      <c r="C41" s="518"/>
      <c r="D41" s="518"/>
      <c r="E41" s="518"/>
      <c r="F41" s="519"/>
      <c r="G41" s="306">
        <f>Requirements!G26</f>
        <v>1</v>
      </c>
      <c r="H41" s="349"/>
      <c r="I41" s="349"/>
      <c r="J41" s="350" t="s">
        <v>118</v>
      </c>
      <c r="K41" s="512"/>
    </row>
    <row r="42" spans="2:16" ht="15" thickBot="1" x14ac:dyDescent="0.4">
      <c r="B42" s="520" t="s">
        <v>189</v>
      </c>
      <c r="C42" s="521"/>
      <c r="D42" s="521"/>
      <c r="E42" s="521"/>
      <c r="F42" s="522"/>
      <c r="G42" s="50">
        <f>SUM(G34:G41)</f>
        <v>7</v>
      </c>
      <c r="H42" s="46">
        <f>($G34*H34)+($G36*H36)+($G37*H37)+($G38*H38)+($G39*H39)+($G40*H40)+($G41*H41)+(G35*H35)</f>
        <v>0</v>
      </c>
      <c r="I42" s="46">
        <f>($G34*I34)+($G36*I36)+($G37*I37)+($G38*I38)+($G39*I39)+($G40*I40)+($G41*I41)+(G35*I35)</f>
        <v>0</v>
      </c>
    </row>
    <row r="43" spans="2:16" ht="33.75" customHeight="1" thickBot="1" x14ac:dyDescent="0.4">
      <c r="B43" s="495" t="s">
        <v>198</v>
      </c>
      <c r="C43" s="496"/>
      <c r="D43" s="496"/>
      <c r="E43" s="496"/>
      <c r="F43" s="497"/>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23" t="s">
        <v>199</v>
      </c>
      <c r="D45" s="524"/>
      <c r="E45" s="524"/>
      <c r="F45" s="524"/>
      <c r="G45" s="524"/>
      <c r="H45" s="524"/>
      <c r="I45" s="525"/>
      <c r="J45" s="486" t="s">
        <v>180</v>
      </c>
      <c r="K45" s="474" t="s">
        <v>181</v>
      </c>
    </row>
    <row r="46" spans="2:16" ht="19" thickBot="1" x14ac:dyDescent="0.4">
      <c r="B46" s="131" t="s">
        <v>200</v>
      </c>
      <c r="C46" s="132"/>
      <c r="D46" s="132"/>
      <c r="E46" s="132"/>
      <c r="F46" s="132"/>
      <c r="G46" s="132"/>
      <c r="H46" s="132"/>
      <c r="I46" s="162">
        <f>Cover!AT30</f>
        <v>0.25</v>
      </c>
      <c r="J46" s="488"/>
      <c r="K46" s="475"/>
    </row>
    <row r="47" spans="2:16" ht="30" customHeight="1" thickBot="1" x14ac:dyDescent="0.4">
      <c r="B47" s="526"/>
      <c r="C47" s="527"/>
      <c r="D47" s="527"/>
      <c r="E47" s="527"/>
      <c r="F47" s="528"/>
      <c r="G47" s="62" t="s">
        <v>183</v>
      </c>
      <c r="H47" s="295" t="s">
        <v>184</v>
      </c>
      <c r="I47" s="62" t="s">
        <v>185</v>
      </c>
      <c r="J47" s="299" t="s">
        <v>186</v>
      </c>
      <c r="K47" s="298" t="s">
        <v>187</v>
      </c>
      <c r="L47" s="513"/>
      <c r="M47" s="513"/>
      <c r="N47" s="513"/>
      <c r="O47" s="513"/>
      <c r="P47" s="513"/>
    </row>
    <row r="48" spans="2:16" ht="15.5" x14ac:dyDescent="0.35">
      <c r="B48" s="529" t="s">
        <v>201</v>
      </c>
      <c r="C48" s="530"/>
      <c r="D48" s="530"/>
      <c r="E48" s="530"/>
      <c r="F48" s="531"/>
      <c r="G48" s="308">
        <f>Requirements!G31</f>
        <v>1</v>
      </c>
      <c r="H48" s="345"/>
      <c r="I48" s="345"/>
      <c r="J48" s="346"/>
      <c r="K48" s="510"/>
      <c r="L48" s="513"/>
      <c r="M48" s="513"/>
      <c r="N48" s="513"/>
      <c r="O48" s="513"/>
      <c r="P48" s="513"/>
    </row>
    <row r="49" spans="2:16" ht="15.5" x14ac:dyDescent="0.35">
      <c r="B49" s="514" t="s">
        <v>202</v>
      </c>
      <c r="C49" s="515"/>
      <c r="D49" s="515"/>
      <c r="E49" s="515"/>
      <c r="F49" s="516"/>
      <c r="G49" s="305">
        <f>Requirements!G32</f>
        <v>1</v>
      </c>
      <c r="H49" s="347"/>
      <c r="I49" s="347"/>
      <c r="J49" s="348"/>
      <c r="K49" s="511"/>
      <c r="L49" s="513"/>
      <c r="M49" s="513"/>
      <c r="N49" s="513"/>
      <c r="O49" s="513"/>
      <c r="P49" s="513"/>
    </row>
    <row r="50" spans="2:16" ht="33.75" customHeight="1" x14ac:dyDescent="0.35">
      <c r="B50" s="514" t="s">
        <v>203</v>
      </c>
      <c r="C50" s="515"/>
      <c r="D50" s="515"/>
      <c r="E50" s="515"/>
      <c r="F50" s="516"/>
      <c r="G50" s="305">
        <f>Requirements!G33</f>
        <v>0</v>
      </c>
      <c r="H50" s="347"/>
      <c r="I50" s="347"/>
      <c r="J50" s="348"/>
      <c r="K50" s="511"/>
      <c r="L50" s="513"/>
      <c r="M50" s="513"/>
      <c r="N50" s="513"/>
      <c r="O50" s="513"/>
      <c r="P50" s="513"/>
    </row>
    <row r="51" spans="2:16" ht="34.5" customHeight="1" x14ac:dyDescent="0.35">
      <c r="B51" s="514" t="s">
        <v>204</v>
      </c>
      <c r="C51" s="515"/>
      <c r="D51" s="515"/>
      <c r="E51" s="515"/>
      <c r="F51" s="516"/>
      <c r="G51" s="305">
        <f>Requirements!G34</f>
        <v>0</v>
      </c>
      <c r="H51" s="347"/>
      <c r="I51" s="347"/>
      <c r="J51" s="348"/>
      <c r="K51" s="511"/>
      <c r="L51" s="54"/>
      <c r="M51" s="54"/>
      <c r="N51" s="54"/>
      <c r="O51" s="54"/>
      <c r="P51" s="54"/>
    </row>
    <row r="52" spans="2:16" ht="22.15" customHeight="1" thickBot="1" x14ac:dyDescent="0.4">
      <c r="B52" s="506" t="str">
        <f>Cover!A63</f>
        <v>B.5 Records of Management Review meetings (minutes, attendance registers etc)</v>
      </c>
      <c r="C52" s="504"/>
      <c r="D52" s="504"/>
      <c r="E52" s="504"/>
      <c r="F52" s="504"/>
      <c r="G52" s="305">
        <f>Cover!J63</f>
        <v>0</v>
      </c>
      <c r="H52" s="347"/>
      <c r="I52" s="347"/>
      <c r="J52" s="348" t="s">
        <v>118</v>
      </c>
      <c r="K52" s="512"/>
      <c r="L52" s="54"/>
      <c r="M52" s="54"/>
      <c r="N52" s="54"/>
      <c r="O52" s="54"/>
      <c r="P52" s="54"/>
    </row>
    <row r="53" spans="2:16" ht="16.149999999999999" hidden="1" customHeight="1" x14ac:dyDescent="0.35">
      <c r="B53" s="506"/>
      <c r="C53" s="504"/>
      <c r="D53" s="504"/>
      <c r="E53" s="504"/>
      <c r="F53" s="504"/>
      <c r="G53" s="38"/>
      <c r="H53" s="39"/>
      <c r="I53" s="39"/>
      <c r="J53" s="41" t="s">
        <v>118</v>
      </c>
      <c r="L53" s="54"/>
      <c r="M53" s="54"/>
      <c r="N53" s="54"/>
      <c r="O53" s="54"/>
      <c r="P53" s="54"/>
    </row>
    <row r="54" spans="2:16" ht="19.5" hidden="1" customHeight="1" thickBot="1" x14ac:dyDescent="0.4">
      <c r="B54" s="506"/>
      <c r="C54" s="504"/>
      <c r="D54" s="504"/>
      <c r="E54" s="504"/>
      <c r="F54" s="504"/>
      <c r="G54" s="38"/>
      <c r="H54" s="39"/>
      <c r="I54" s="39"/>
      <c r="J54" s="41"/>
    </row>
    <row r="55" spans="2:16" ht="15" thickBot="1" x14ac:dyDescent="0.4">
      <c r="B55" s="492" t="s">
        <v>120</v>
      </c>
      <c r="C55" s="493"/>
      <c r="D55" s="493"/>
      <c r="E55" s="493"/>
      <c r="F55" s="494"/>
      <c r="G55" s="45">
        <f>SUM(G48:G52)</f>
        <v>2</v>
      </c>
      <c r="H55" s="46">
        <f>($G48*H48)+($G49*H49)+($G50*H50)+($G51*H51)+($G52*H52)</f>
        <v>0</v>
      </c>
      <c r="I55" s="46">
        <f>($G48*I48)+($G49*I49)+($G50*I50)+($G51*I51)</f>
        <v>0</v>
      </c>
    </row>
    <row r="56" spans="2:16" ht="35.25" customHeight="1" thickBot="1" x14ac:dyDescent="0.4">
      <c r="B56" s="492" t="s">
        <v>205</v>
      </c>
      <c r="C56" s="493"/>
      <c r="D56" s="493"/>
      <c r="E56" s="493"/>
      <c r="F56" s="494"/>
      <c r="G56" s="51"/>
      <c r="H56" s="48">
        <f>IF(G55=0,0,H55/$G$55/2*100%*$I$46)</f>
        <v>0</v>
      </c>
      <c r="I56" s="49">
        <f>IF(G55=0,0,I55/$G$55/2*100%*$I$46)</f>
        <v>0</v>
      </c>
    </row>
    <row r="57" spans="2:16" ht="30" customHeight="1" thickBot="1" x14ac:dyDescent="0.4"/>
    <row r="58" spans="2:16" ht="21.5" thickBot="1" x14ac:dyDescent="0.4">
      <c r="B58" s="37"/>
      <c r="C58" s="480" t="s">
        <v>206</v>
      </c>
      <c r="D58" s="481"/>
      <c r="E58" s="481"/>
      <c r="F58" s="481"/>
      <c r="G58" s="481"/>
      <c r="H58" s="481"/>
      <c r="I58" s="482"/>
    </row>
    <row r="59" spans="2:16" ht="15" customHeight="1" x14ac:dyDescent="0.35">
      <c r="B59" s="626" t="s">
        <v>207</v>
      </c>
      <c r="C59" s="627"/>
      <c r="D59" s="627"/>
      <c r="E59" s="627"/>
      <c r="F59" s="627"/>
      <c r="G59" s="627"/>
      <c r="H59" s="627"/>
      <c r="I59" s="628">
        <f>Cover!BD30</f>
        <v>0.2</v>
      </c>
      <c r="J59" s="486" t="s">
        <v>180</v>
      </c>
      <c r="K59" s="474" t="s">
        <v>181</v>
      </c>
    </row>
    <row r="60" spans="2:16" ht="21.75" customHeight="1" thickBot="1" x14ac:dyDescent="0.4">
      <c r="B60" s="498" t="s">
        <v>122</v>
      </c>
      <c r="C60" s="499"/>
      <c r="D60" s="499"/>
      <c r="E60" s="499"/>
      <c r="F60" s="499"/>
      <c r="G60" s="499"/>
      <c r="H60" s="499"/>
      <c r="I60" s="629"/>
      <c r="J60" s="488"/>
      <c r="K60" s="475"/>
    </row>
    <row r="61" spans="2:16" ht="31.9" customHeight="1" thickBot="1" x14ac:dyDescent="0.4">
      <c r="B61" s="500"/>
      <c r="C61" s="501"/>
      <c r="D61" s="501"/>
      <c r="E61" s="501"/>
      <c r="F61" s="502"/>
      <c r="G61" s="62" t="s">
        <v>183</v>
      </c>
      <c r="H61" s="62" t="s">
        <v>184</v>
      </c>
      <c r="I61" s="62" t="s">
        <v>185</v>
      </c>
      <c r="J61" s="299" t="s">
        <v>186</v>
      </c>
      <c r="K61" s="297" t="s">
        <v>187</v>
      </c>
    </row>
    <row r="62" spans="2:16" ht="16" thickBot="1" x14ac:dyDescent="0.4">
      <c r="B62" s="503" t="s">
        <v>123</v>
      </c>
      <c r="C62" s="504"/>
      <c r="D62" s="504"/>
      <c r="E62" s="504"/>
      <c r="F62" s="505"/>
      <c r="G62" s="304">
        <f>Requirements!G47</f>
        <v>1</v>
      </c>
      <c r="H62" s="352"/>
      <c r="I62" s="352"/>
      <c r="J62" s="353"/>
      <c r="K62" s="510"/>
    </row>
    <row r="63" spans="2:16" ht="15" thickBot="1" x14ac:dyDescent="0.4">
      <c r="B63" s="492" t="s">
        <v>124</v>
      </c>
      <c r="C63" s="493"/>
      <c r="D63" s="493"/>
      <c r="E63" s="493"/>
      <c r="F63" s="494"/>
      <c r="G63" s="45">
        <f>SUM(G62)</f>
        <v>1</v>
      </c>
      <c r="H63" s="46">
        <f>($G62*H62)</f>
        <v>0</v>
      </c>
      <c r="I63" s="46">
        <f>($G62*I62)</f>
        <v>0</v>
      </c>
      <c r="K63" s="511"/>
    </row>
    <row r="64" spans="2:16" ht="30" customHeight="1" thickBot="1" x14ac:dyDescent="0.4">
      <c r="B64" s="495" t="s">
        <v>208</v>
      </c>
      <c r="C64" s="496"/>
      <c r="D64" s="496"/>
      <c r="E64" s="496"/>
      <c r="F64" s="497"/>
      <c r="G64" s="47"/>
      <c r="H64" s="48">
        <f>IF(G63=0,0,H63/$G$63/2*100%*$I$59)</f>
        <v>0</v>
      </c>
      <c r="I64" s="49">
        <f>IF(G63=0,0,I63/$G$63/2*100%*$I$59)</f>
        <v>0</v>
      </c>
      <c r="K64" s="512"/>
    </row>
    <row r="65" spans="2:11" ht="15" thickBot="1" x14ac:dyDescent="0.4"/>
    <row r="66" spans="2:11" ht="21.5" thickBot="1" x14ac:dyDescent="0.4">
      <c r="B66" s="37"/>
      <c r="C66" s="480" t="s">
        <v>209</v>
      </c>
      <c r="D66" s="481"/>
      <c r="E66" s="481"/>
      <c r="F66" s="481"/>
      <c r="G66" s="481"/>
      <c r="H66" s="481"/>
      <c r="I66" s="482"/>
    </row>
    <row r="67" spans="2:11" x14ac:dyDescent="0.35">
      <c r="B67" s="430" t="s">
        <v>210</v>
      </c>
      <c r="C67" s="431"/>
      <c r="D67" s="431"/>
      <c r="E67" s="431"/>
      <c r="F67" s="431"/>
      <c r="G67" s="431"/>
      <c r="H67" s="431"/>
      <c r="I67" s="483">
        <f>Cover!BS30</f>
        <v>0.2</v>
      </c>
      <c r="J67" s="486" t="s">
        <v>180</v>
      </c>
      <c r="K67" s="474" t="s">
        <v>181</v>
      </c>
    </row>
    <row r="68" spans="2:11" x14ac:dyDescent="0.35">
      <c r="B68" s="630" t="s">
        <v>127</v>
      </c>
      <c r="C68" s="631"/>
      <c r="D68" s="631"/>
      <c r="E68" s="631"/>
      <c r="F68" s="631"/>
      <c r="G68" s="631"/>
      <c r="H68" s="631"/>
      <c r="I68" s="484"/>
      <c r="J68" s="487"/>
      <c r="K68" s="476"/>
    </row>
    <row r="69" spans="2:11" ht="15" customHeight="1" thickBot="1" x14ac:dyDescent="0.4">
      <c r="B69" s="433" t="s">
        <v>126</v>
      </c>
      <c r="C69" s="434"/>
      <c r="D69" s="434"/>
      <c r="E69" s="434"/>
      <c r="F69" s="434"/>
      <c r="G69" s="434"/>
      <c r="H69" s="434"/>
      <c r="I69" s="485"/>
      <c r="J69" s="488"/>
      <c r="K69" s="475"/>
    </row>
    <row r="70" spans="2:11" ht="15" customHeight="1" thickBot="1" x14ac:dyDescent="0.4">
      <c r="B70" s="489"/>
      <c r="C70" s="490"/>
      <c r="D70" s="490"/>
      <c r="E70" s="490"/>
      <c r="F70" s="491"/>
      <c r="G70" s="62" t="s">
        <v>183</v>
      </c>
      <c r="H70" s="62" t="s">
        <v>184</v>
      </c>
      <c r="I70" s="294" t="s">
        <v>185</v>
      </c>
      <c r="J70" s="299" t="s">
        <v>186</v>
      </c>
      <c r="K70" s="297" t="s">
        <v>187</v>
      </c>
    </row>
    <row r="71" spans="2:11" ht="16" thickBot="1" x14ac:dyDescent="0.4">
      <c r="B71" s="477" t="s">
        <v>211</v>
      </c>
      <c r="C71" s="478"/>
      <c r="D71" s="478"/>
      <c r="E71" s="478"/>
      <c r="F71" s="479"/>
      <c r="G71" s="304">
        <f>Requirements!G53</f>
        <v>1</v>
      </c>
      <c r="H71" s="352"/>
      <c r="I71" s="352"/>
      <c r="J71" s="353"/>
      <c r="K71" s="510"/>
    </row>
    <row r="72" spans="2:11" ht="15" thickBot="1" x14ac:dyDescent="0.4">
      <c r="B72" s="492" t="s">
        <v>128</v>
      </c>
      <c r="C72" s="493"/>
      <c r="D72" s="493"/>
      <c r="E72" s="493"/>
      <c r="F72" s="494"/>
      <c r="G72" s="45">
        <f>SUM(G71)</f>
        <v>1</v>
      </c>
      <c r="H72" s="46">
        <f>($G71*H71)</f>
        <v>0</v>
      </c>
      <c r="I72" s="46">
        <f>($G71*I71)</f>
        <v>0</v>
      </c>
      <c r="K72" s="512"/>
    </row>
    <row r="73" spans="2:11" ht="32.25" customHeight="1" thickBot="1" x14ac:dyDescent="0.4">
      <c r="B73" s="495" t="s">
        <v>212</v>
      </c>
      <c r="C73" s="496"/>
      <c r="D73" s="496"/>
      <c r="E73" s="496"/>
      <c r="F73" s="497"/>
      <c r="G73" s="51"/>
      <c r="H73" s="48">
        <f>IF(G72=0,0,H72/$G$72/2*100%*$I$67)</f>
        <v>0</v>
      </c>
      <c r="I73" s="49">
        <f>IF(G72=0,0,I72/$G$72/2*100%*$I$67)</f>
        <v>0</v>
      </c>
    </row>
    <row r="74" spans="2:11" ht="15" thickBot="1" x14ac:dyDescent="0.4"/>
    <row r="75" spans="2:11" ht="21.5" thickBot="1" x14ac:dyDescent="0.4">
      <c r="B75" s="37"/>
      <c r="C75" s="480" t="s">
        <v>213</v>
      </c>
      <c r="D75" s="481"/>
      <c r="E75" s="481"/>
      <c r="F75" s="481"/>
      <c r="G75" s="481"/>
      <c r="H75" s="481"/>
      <c r="I75" s="482"/>
    </row>
    <row r="76" spans="2:11" x14ac:dyDescent="0.35">
      <c r="B76" s="430" t="s">
        <v>214</v>
      </c>
      <c r="C76" s="431"/>
      <c r="D76" s="431"/>
      <c r="E76" s="431"/>
      <c r="F76" s="431"/>
      <c r="G76" s="431"/>
      <c r="H76" s="432"/>
      <c r="I76" s="483">
        <f>1-I21-I46-I59-I67</f>
        <v>9.9999999999999978E-2</v>
      </c>
      <c r="J76" s="486" t="s">
        <v>180</v>
      </c>
      <c r="K76" s="474" t="s">
        <v>181</v>
      </c>
    </row>
    <row r="77" spans="2:11" ht="15" thickBot="1" x14ac:dyDescent="0.4">
      <c r="B77" s="433" t="s">
        <v>215</v>
      </c>
      <c r="C77" s="434"/>
      <c r="D77" s="434"/>
      <c r="E77" s="434"/>
      <c r="F77" s="434"/>
      <c r="G77" s="434"/>
      <c r="H77" s="435"/>
      <c r="I77" s="485"/>
      <c r="J77" s="488"/>
      <c r="K77" s="475"/>
    </row>
    <row r="78" spans="2:11" ht="29.5" customHeight="1" thickBot="1" x14ac:dyDescent="0.4">
      <c r="B78" s="632"/>
      <c r="C78" s="633"/>
      <c r="D78" s="633"/>
      <c r="E78" s="633"/>
      <c r="F78" s="634"/>
      <c r="G78" s="285" t="s">
        <v>183</v>
      </c>
      <c r="H78" s="62" t="s">
        <v>184</v>
      </c>
      <c r="I78" s="62" t="s">
        <v>185</v>
      </c>
      <c r="J78" s="310" t="s">
        <v>186</v>
      </c>
      <c r="K78" s="298" t="s">
        <v>187</v>
      </c>
    </row>
    <row r="79" spans="2:11" ht="15" customHeight="1" x14ac:dyDescent="0.35">
      <c r="B79" s="506" t="s">
        <v>130</v>
      </c>
      <c r="C79" s="504"/>
      <c r="D79" s="504"/>
      <c r="E79" s="504"/>
      <c r="F79" s="504"/>
      <c r="G79" s="307">
        <f>Requirements!G59</f>
        <v>1</v>
      </c>
      <c r="H79" s="351"/>
      <c r="I79" s="351"/>
      <c r="J79" s="346"/>
      <c r="K79" s="510"/>
    </row>
    <row r="80" spans="2:11" ht="15" thickBot="1" x14ac:dyDescent="0.4">
      <c r="B80" s="507" t="s">
        <v>131</v>
      </c>
      <c r="C80" s="508"/>
      <c r="D80" s="508"/>
      <c r="E80" s="508"/>
      <c r="F80" s="509"/>
      <c r="G80" s="306">
        <f>Requirements!G60</f>
        <v>1</v>
      </c>
      <c r="H80" s="349"/>
      <c r="I80" s="349"/>
      <c r="J80" s="350"/>
      <c r="K80" s="512"/>
    </row>
    <row r="81" spans="2:9" ht="15" thickBot="1" x14ac:dyDescent="0.4">
      <c r="B81" s="492" t="s">
        <v>132</v>
      </c>
      <c r="C81" s="493"/>
      <c r="D81" s="493"/>
      <c r="E81" s="493"/>
      <c r="F81" s="494"/>
      <c r="G81" s="45">
        <f>SUM(G79:G80)</f>
        <v>2</v>
      </c>
      <c r="H81" s="55">
        <f>($G79*H79)+($G80*H80)</f>
        <v>0</v>
      </c>
      <c r="I81" s="46">
        <f>($G79*I79)+($G80*I80)</f>
        <v>0</v>
      </c>
    </row>
    <row r="82" spans="2:9" ht="31.5" customHeight="1" thickBot="1" x14ac:dyDescent="0.4">
      <c r="B82" s="495" t="s">
        <v>216</v>
      </c>
      <c r="C82" s="496"/>
      <c r="D82" s="496"/>
      <c r="E82" s="496"/>
      <c r="F82" s="497"/>
      <c r="G82" s="51"/>
      <c r="H82" s="48">
        <f>IF(G81=0,0,H81/$G$81/2*100%*$I$76)</f>
        <v>0</v>
      </c>
      <c r="I82" s="56">
        <f>IF(G81=0,0,I81/$G$81/2*100%*$I$76)</f>
        <v>0</v>
      </c>
    </row>
    <row r="84" spans="2:9" ht="15" thickBot="1" x14ac:dyDescent="0.4"/>
    <row r="85" spans="2:9" ht="15" thickBot="1" x14ac:dyDescent="0.4">
      <c r="B85" s="614" t="s">
        <v>217</v>
      </c>
      <c r="C85" s="615"/>
      <c r="D85" s="615"/>
      <c r="E85" s="615"/>
      <c r="F85" s="616"/>
    </row>
    <row r="86" spans="2:9" ht="201.75" customHeight="1" thickBot="1" x14ac:dyDescent="0.4">
      <c r="B86" s="617"/>
      <c r="C86" s="618"/>
      <c r="D86" s="618"/>
      <c r="E86" s="618"/>
      <c r="F86" s="61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77"/>
      <c r="C2" s="578"/>
      <c r="D2" s="583" t="s">
        <v>133</v>
      </c>
      <c r="E2" s="584"/>
      <c r="F2" s="585"/>
      <c r="G2" s="492" t="s">
        <v>134</v>
      </c>
      <c r="H2" s="494"/>
      <c r="I2" s="26" t="str">
        <f>Supplier1!I2</f>
        <v>240-12248652</v>
      </c>
      <c r="L2" s="27" t="s">
        <v>136</v>
      </c>
      <c r="M2" s="27" t="s">
        <v>137</v>
      </c>
    </row>
    <row r="3" spans="2:13" ht="13.5" customHeight="1" thickBot="1" x14ac:dyDescent="0.4">
      <c r="B3" s="579"/>
      <c r="C3" s="580"/>
      <c r="D3" s="586"/>
      <c r="E3" s="587"/>
      <c r="F3" s="588"/>
      <c r="G3" s="492" t="s">
        <v>139</v>
      </c>
      <c r="H3" s="494"/>
      <c r="I3" s="26" t="str">
        <f>Supplier1!I3</f>
        <v>240-105658000</v>
      </c>
      <c r="L3" s="27">
        <v>0</v>
      </c>
      <c r="M3" s="27">
        <v>0</v>
      </c>
    </row>
    <row r="4" spans="2:13" ht="31.5" thickBot="1" x14ac:dyDescent="0.4">
      <c r="B4" s="579"/>
      <c r="C4" s="580"/>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582"/>
      <c r="D5" s="570" t="s">
        <v>146</v>
      </c>
      <c r="E5" s="571"/>
      <c r="F5" s="571"/>
      <c r="G5" s="495" t="s">
        <v>147</v>
      </c>
      <c r="H5" s="497"/>
      <c r="I5" s="342">
        <f>Supplier1!I5</f>
        <v>44573</v>
      </c>
      <c r="M5" s="27">
        <v>2</v>
      </c>
    </row>
    <row r="6" spans="2:13" ht="15" thickBot="1" x14ac:dyDescent="0.4">
      <c r="B6" s="589" t="s">
        <v>148</v>
      </c>
      <c r="C6" s="620"/>
      <c r="D6" s="355" t="str">
        <f>Supplier1!D6</f>
        <v>*</v>
      </c>
      <c r="E6" s="680" t="s">
        <v>150</v>
      </c>
      <c r="F6" s="681"/>
      <c r="G6" s="661" t="str">
        <f>Supplier1!G6</f>
        <v>*</v>
      </c>
      <c r="H6" s="662"/>
      <c r="I6" s="663"/>
      <c r="M6" s="27"/>
    </row>
    <row r="7" spans="2:13" ht="19" thickBot="1" x14ac:dyDescent="0.5">
      <c r="B7" s="589" t="s">
        <v>151</v>
      </c>
      <c r="C7" s="620"/>
      <c r="D7" s="591" t="str">
        <f>Supplier1!$D$7</f>
        <v>*</v>
      </c>
      <c r="E7" s="592"/>
      <c r="F7" s="593"/>
      <c r="G7" s="621" t="str">
        <f>Supplier1!G7</f>
        <v>eg: Senior Advisor: Supplier Quality Management</v>
      </c>
      <c r="H7" s="622"/>
      <c r="I7" s="623"/>
      <c r="J7" s="28" t="s">
        <v>153</v>
      </c>
      <c r="M7" s="27"/>
    </row>
    <row r="8" spans="2:13" ht="30.75" customHeight="1" thickBot="1" x14ac:dyDescent="0.5">
      <c r="B8" s="589" t="s">
        <v>154</v>
      </c>
      <c r="C8" s="620"/>
      <c r="D8" s="591">
        <f>Supplier1!$D$8</f>
        <v>0</v>
      </c>
      <c r="E8" s="592"/>
      <c r="F8" s="593"/>
      <c r="G8" s="621" t="str">
        <f>Supplier1!G8</f>
        <v>Report Revision</v>
      </c>
      <c r="H8" s="623"/>
      <c r="I8" s="356">
        <f>Supplier1!I8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27.75" customHeight="1" thickBot="1" x14ac:dyDescent="0.5">
      <c r="B17" s="540" t="s">
        <v>171</v>
      </c>
      <c r="C17" s="541"/>
      <c r="D17" s="655" t="s">
        <v>118</v>
      </c>
      <c r="E17" s="543"/>
      <c r="F17" s="544" t="s">
        <v>172</v>
      </c>
      <c r="G17" s="545"/>
      <c r="H17" s="373"/>
      <c r="I17" s="371"/>
      <c r="J17" s="29"/>
    </row>
    <row r="18" spans="2:11" ht="29.5" thickBot="1" x14ac:dyDescent="0.4">
      <c r="B18" s="546" t="s">
        <v>173</v>
      </c>
      <c r="C18" s="547"/>
      <c r="D18" s="34" t="s">
        <v>174</v>
      </c>
      <c r="E18" s="35">
        <f>Supplier1!E18</f>
        <v>0</v>
      </c>
      <c r="F18" s="36" t="s">
        <v>220</v>
      </c>
      <c r="G18" s="343" t="s">
        <v>221</v>
      </c>
      <c r="H18" s="35" t="s">
        <v>222</v>
      </c>
      <c r="I18" s="357" t="s">
        <v>223</v>
      </c>
    </row>
    <row r="19" spans="2:11" ht="21.5" thickBot="1" x14ac:dyDescent="0.4">
      <c r="B19" s="37"/>
      <c r="C19" s="523" t="s">
        <v>175</v>
      </c>
      <c r="D19" s="524"/>
      <c r="E19" s="524"/>
      <c r="F19" s="524"/>
      <c r="G19" s="524"/>
      <c r="H19" s="524"/>
      <c r="I19" s="525"/>
    </row>
    <row r="20" spans="2:11" ht="16.5" customHeight="1" x14ac:dyDescent="0.35">
      <c r="B20" s="610" t="s">
        <v>176</v>
      </c>
      <c r="C20" s="669"/>
      <c r="D20" s="669"/>
      <c r="E20" s="669"/>
      <c r="F20" s="669"/>
      <c r="G20" s="669"/>
      <c r="H20" s="669"/>
      <c r="I20" s="611"/>
    </row>
    <row r="21" spans="2:11" ht="16.5" customHeight="1" thickBot="1" x14ac:dyDescent="0.4">
      <c r="B21" s="573"/>
      <c r="C21" s="670"/>
      <c r="D21" s="670"/>
      <c r="E21" s="670"/>
      <c r="F21" s="670"/>
      <c r="G21" s="670"/>
      <c r="H21" s="670"/>
      <c r="I21" s="574"/>
    </row>
    <row r="22" spans="2:11" ht="22.5" customHeight="1" thickBot="1" x14ac:dyDescent="0.4">
      <c r="B22" s="458" t="s">
        <v>177</v>
      </c>
      <c r="C22" s="459"/>
      <c r="D22" s="459"/>
      <c r="E22" s="607"/>
      <c r="F22" s="459" t="s">
        <v>178</v>
      </c>
      <c r="G22" s="459"/>
      <c r="H22" s="459"/>
      <c r="I22" s="57">
        <f>Supplier1!$I$21</f>
        <v>0.25</v>
      </c>
    </row>
    <row r="23" spans="2:11" ht="15" customHeight="1" x14ac:dyDescent="0.35">
      <c r="B23" s="430" t="s">
        <v>179</v>
      </c>
      <c r="C23" s="431"/>
      <c r="D23" s="431"/>
      <c r="E23" s="431"/>
      <c r="F23" s="431"/>
      <c r="G23" s="431"/>
      <c r="H23" s="431"/>
      <c r="I23" s="432"/>
      <c r="J23" s="486" t="s">
        <v>180</v>
      </c>
      <c r="K23" s="474" t="s">
        <v>181</v>
      </c>
    </row>
    <row r="24" spans="2:11" ht="18" customHeight="1" thickBot="1" x14ac:dyDescent="0.4">
      <c r="B24" s="433" t="s">
        <v>224</v>
      </c>
      <c r="C24" s="434"/>
      <c r="D24" s="434"/>
      <c r="E24" s="434"/>
      <c r="F24" s="434"/>
      <c r="G24" s="434"/>
      <c r="H24" s="434"/>
      <c r="I24" s="435"/>
      <c r="J24" s="488"/>
      <c r="K24" s="475"/>
    </row>
    <row r="25" spans="2:11" ht="16" thickBot="1" x14ac:dyDescent="0.4">
      <c r="B25" s="651"/>
      <c r="C25" s="652"/>
      <c r="D25" s="652"/>
      <c r="E25" s="652"/>
      <c r="F25" s="652"/>
      <c r="G25" s="62" t="s">
        <v>225</v>
      </c>
      <c r="H25" s="62" t="s">
        <v>184</v>
      </c>
      <c r="I25" s="62" t="s">
        <v>185</v>
      </c>
      <c r="J25" s="311" t="s">
        <v>186</v>
      </c>
      <c r="K25" s="298" t="s">
        <v>187</v>
      </c>
    </row>
    <row r="26" spans="2:11" ht="15" customHeight="1" x14ac:dyDescent="0.35">
      <c r="B26" s="558" t="s">
        <v>97</v>
      </c>
      <c r="C26" s="559"/>
      <c r="D26" s="559"/>
      <c r="E26" s="559"/>
      <c r="F26" s="653"/>
      <c r="G26" s="286">
        <f>Supplier1!G25</f>
        <v>0</v>
      </c>
      <c r="H26" s="351"/>
      <c r="I26" s="351"/>
      <c r="J26" s="346"/>
      <c r="K26" s="510"/>
    </row>
    <row r="27" spans="2:11" ht="15" customHeight="1" x14ac:dyDescent="0.35">
      <c r="B27" s="558" t="s">
        <v>98</v>
      </c>
      <c r="C27" s="559"/>
      <c r="D27" s="559"/>
      <c r="E27" s="559"/>
      <c r="F27" s="653"/>
      <c r="G27" s="280">
        <f>Supplier1!G26</f>
        <v>0</v>
      </c>
      <c r="H27" s="347"/>
      <c r="I27" s="347"/>
      <c r="J27" s="348" t="s">
        <v>118</v>
      </c>
      <c r="K27" s="511"/>
    </row>
    <row r="28" spans="2:11" ht="15" customHeight="1" x14ac:dyDescent="0.35">
      <c r="B28" s="558" t="s">
        <v>188</v>
      </c>
      <c r="C28" s="559"/>
      <c r="D28" s="559"/>
      <c r="E28" s="559"/>
      <c r="F28" s="653"/>
      <c r="G28" s="280">
        <f>Supplier1!G27</f>
        <v>0</v>
      </c>
      <c r="H28" s="347"/>
      <c r="I28" s="347"/>
      <c r="J28" s="348" t="s">
        <v>118</v>
      </c>
      <c r="K28" s="511"/>
    </row>
    <row r="29" spans="2:11" ht="15" customHeight="1" thickBot="1" x14ac:dyDescent="0.4">
      <c r="B29" s="558" t="s">
        <v>100</v>
      </c>
      <c r="C29" s="559"/>
      <c r="D29" s="559"/>
      <c r="E29" s="559"/>
      <c r="F29" s="653"/>
      <c r="G29" s="283">
        <f>Supplier1!G28</f>
        <v>0</v>
      </c>
      <c r="H29" s="349"/>
      <c r="I29" s="349"/>
      <c r="J29" s="350" t="s">
        <v>118</v>
      </c>
      <c r="K29" s="511"/>
    </row>
    <row r="30" spans="2:11" ht="15" thickBot="1" x14ac:dyDescent="0.4">
      <c r="B30" s="42" t="s">
        <v>189</v>
      </c>
      <c r="C30" s="43"/>
      <c r="D30" s="43"/>
      <c r="E30" s="43"/>
      <c r="F30" s="44"/>
      <c r="G30" s="45">
        <f>SUM(G26:G29)</f>
        <v>0</v>
      </c>
      <c r="H30" s="46">
        <f>($G26*H26)+($G27*H27)+($G28*H28)+($G29*H29)</f>
        <v>0</v>
      </c>
      <c r="I30" s="46">
        <f>($G26*I26)+($G27*I27)+($G28*I28)+($G29*I29)</f>
        <v>0</v>
      </c>
      <c r="K30" s="511"/>
    </row>
    <row r="31" spans="2:11" ht="29.25" customHeight="1" thickBot="1" x14ac:dyDescent="0.4">
      <c r="B31" s="648" t="s">
        <v>190</v>
      </c>
      <c r="C31" s="649"/>
      <c r="D31" s="649"/>
      <c r="E31" s="649"/>
      <c r="F31" s="650"/>
      <c r="G31" s="60"/>
      <c r="H31" s="48">
        <f>IF(G30=0,0,H30/$G$30/2*100%*$I$22)</f>
        <v>0</v>
      </c>
      <c r="I31" s="49">
        <f>IF(G30=0,0,I30/$G$30/2*100%*$I$22)</f>
        <v>0</v>
      </c>
      <c r="K31" s="511"/>
    </row>
    <row r="32" spans="2:11" ht="15.75" customHeight="1" x14ac:dyDescent="0.35">
      <c r="B32" s="430" t="s">
        <v>179</v>
      </c>
      <c r="C32" s="431"/>
      <c r="D32" s="431"/>
      <c r="E32" s="431"/>
      <c r="F32" s="431"/>
      <c r="G32" s="431"/>
      <c r="H32" s="431"/>
      <c r="I32" s="432"/>
      <c r="J32" s="644" t="s">
        <v>180</v>
      </c>
      <c r="K32" s="511"/>
    </row>
    <row r="33" spans="2:13" ht="16.5" customHeight="1" thickBot="1" x14ac:dyDescent="0.4">
      <c r="B33" s="433" t="s">
        <v>226</v>
      </c>
      <c r="C33" s="434"/>
      <c r="D33" s="434"/>
      <c r="E33" s="434"/>
      <c r="F33" s="434"/>
      <c r="G33" s="434"/>
      <c r="H33" s="434"/>
      <c r="I33" s="435"/>
      <c r="J33" s="645"/>
      <c r="K33" s="511"/>
      <c r="M33" t="s">
        <v>118</v>
      </c>
    </row>
    <row r="34" spans="2:13" ht="16" thickBot="1" x14ac:dyDescent="0.4">
      <c r="B34" s="551"/>
      <c r="C34" s="552"/>
      <c r="D34" s="552"/>
      <c r="E34" s="552"/>
      <c r="F34" s="552"/>
      <c r="G34" s="292" t="s">
        <v>225</v>
      </c>
      <c r="H34" s="62" t="s">
        <v>184</v>
      </c>
      <c r="I34" s="62" t="s">
        <v>185</v>
      </c>
      <c r="J34" s="299" t="s">
        <v>186</v>
      </c>
      <c r="K34" s="511"/>
    </row>
    <row r="35" spans="2:13" ht="15.75" customHeight="1" x14ac:dyDescent="0.35">
      <c r="B35" s="514" t="s">
        <v>193</v>
      </c>
      <c r="C35" s="515"/>
      <c r="D35" s="515"/>
      <c r="E35" s="515"/>
      <c r="F35" s="516"/>
      <c r="G35" s="282">
        <f>Supplier1!G34</f>
        <v>1</v>
      </c>
      <c r="H35" s="358"/>
      <c r="I35" s="345"/>
      <c r="J35" s="346"/>
      <c r="K35" s="511"/>
    </row>
    <row r="36" spans="2:13" ht="15.75" customHeight="1" x14ac:dyDescent="0.35">
      <c r="B36" s="514" t="s">
        <v>105</v>
      </c>
      <c r="C36" s="515"/>
      <c r="D36" s="515"/>
      <c r="E36" s="515"/>
      <c r="F36" s="516"/>
      <c r="G36" s="280">
        <f>Supplier1!G35</f>
        <v>1</v>
      </c>
      <c r="H36" s="359"/>
      <c r="I36" s="347"/>
      <c r="J36" s="360"/>
      <c r="K36" s="511"/>
    </row>
    <row r="37" spans="2:13" ht="15.75" customHeight="1" x14ac:dyDescent="0.35">
      <c r="B37" s="514" t="s">
        <v>106</v>
      </c>
      <c r="C37" s="515"/>
      <c r="D37" s="515"/>
      <c r="E37" s="515"/>
      <c r="F37" s="516"/>
      <c r="G37" s="280">
        <f>Supplier1!G36</f>
        <v>1</v>
      </c>
      <c r="H37" s="359"/>
      <c r="I37" s="347"/>
      <c r="J37" s="348" t="s">
        <v>118</v>
      </c>
      <c r="K37" s="511"/>
    </row>
    <row r="38" spans="2:13" ht="15.75" hidden="1" customHeight="1" x14ac:dyDescent="0.35">
      <c r="B38" s="514" t="s">
        <v>107</v>
      </c>
      <c r="C38" s="515"/>
      <c r="D38" s="515"/>
      <c r="E38" s="515"/>
      <c r="F38" s="516"/>
      <c r="G38" s="280">
        <f>Supplier1!G37</f>
        <v>0</v>
      </c>
      <c r="H38" s="359"/>
      <c r="I38" s="347"/>
      <c r="J38" s="348" t="s">
        <v>118</v>
      </c>
      <c r="K38" s="511"/>
    </row>
    <row r="39" spans="2:13" ht="15.75" customHeight="1" x14ac:dyDescent="0.35">
      <c r="B39" s="514" t="s">
        <v>227</v>
      </c>
      <c r="C39" s="515"/>
      <c r="D39" s="515"/>
      <c r="E39" s="515"/>
      <c r="F39" s="516"/>
      <c r="G39" s="280">
        <f>Supplier1!G38</f>
        <v>1</v>
      </c>
      <c r="H39" s="359"/>
      <c r="I39" s="347"/>
      <c r="J39" s="348" t="s">
        <v>118</v>
      </c>
      <c r="K39" s="511"/>
    </row>
    <row r="40" spans="2:13" ht="15.75" customHeight="1" x14ac:dyDescent="0.35">
      <c r="B40" s="514" t="s">
        <v>195</v>
      </c>
      <c r="C40" s="515"/>
      <c r="D40" s="515"/>
      <c r="E40" s="515"/>
      <c r="F40" s="516"/>
      <c r="G40" s="280">
        <f>Supplier1!G39</f>
        <v>1</v>
      </c>
      <c r="H40" s="359"/>
      <c r="I40" s="347"/>
      <c r="J40" s="348" t="s">
        <v>118</v>
      </c>
      <c r="K40" s="511"/>
    </row>
    <row r="41" spans="2:13" ht="15.75" customHeight="1" x14ac:dyDescent="0.35">
      <c r="B41" s="514" t="s">
        <v>196</v>
      </c>
      <c r="C41" s="515"/>
      <c r="D41" s="515"/>
      <c r="E41" s="515"/>
      <c r="F41" s="516"/>
      <c r="G41" s="280">
        <f>Supplier1!G40</f>
        <v>1</v>
      </c>
      <c r="H41" s="359"/>
      <c r="I41" s="347"/>
      <c r="J41" s="348" t="s">
        <v>118</v>
      </c>
      <c r="K41" s="511"/>
    </row>
    <row r="42" spans="2:13" ht="15.75" customHeight="1" thickBot="1" x14ac:dyDescent="0.4">
      <c r="B42" s="517" t="s">
        <v>197</v>
      </c>
      <c r="C42" s="518"/>
      <c r="D42" s="518"/>
      <c r="E42" s="518"/>
      <c r="F42" s="519"/>
      <c r="G42" s="283">
        <f>Supplier1!G41</f>
        <v>1</v>
      </c>
      <c r="H42" s="359"/>
      <c r="I42" s="349"/>
      <c r="J42" s="350" t="s">
        <v>118</v>
      </c>
      <c r="K42" s="512"/>
    </row>
    <row r="43" spans="2:13"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3" ht="30.75" customHeight="1" thickBot="1" x14ac:dyDescent="0.4">
      <c r="B44" s="495" t="s">
        <v>228</v>
      </c>
      <c r="C44" s="496"/>
      <c r="D44" s="496"/>
      <c r="E44" s="496"/>
      <c r="F44" s="497"/>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23" t="s">
        <v>229</v>
      </c>
      <c r="D46" s="524"/>
      <c r="E46" s="524"/>
      <c r="F46" s="524"/>
      <c r="G46" s="524"/>
      <c r="H46" s="524"/>
      <c r="I46" s="525"/>
      <c r="J46" s="486" t="s">
        <v>180</v>
      </c>
      <c r="K46" s="474" t="s">
        <v>181</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488"/>
      <c r="K47" s="475"/>
    </row>
    <row r="48" spans="2:13" ht="16" thickBot="1" x14ac:dyDescent="0.4">
      <c r="B48" s="526"/>
      <c r="C48" s="527"/>
      <c r="D48" s="527"/>
      <c r="E48" s="527"/>
      <c r="F48" s="527"/>
      <c r="G48" s="62" t="s">
        <v>225</v>
      </c>
      <c r="H48" s="62" t="s">
        <v>184</v>
      </c>
      <c r="I48" s="313" t="s">
        <v>185</v>
      </c>
      <c r="J48" s="301" t="s">
        <v>186</v>
      </c>
      <c r="K48" s="298" t="s">
        <v>187</v>
      </c>
    </row>
    <row r="49" spans="2:11" ht="15.75" customHeight="1" x14ac:dyDescent="0.35">
      <c r="B49" s="529" t="s">
        <v>201</v>
      </c>
      <c r="C49" s="530"/>
      <c r="D49" s="530"/>
      <c r="E49" s="530"/>
      <c r="F49" s="531"/>
      <c r="G49" s="286">
        <f>Supplier1!G48</f>
        <v>1</v>
      </c>
      <c r="H49" s="345"/>
      <c r="I49" s="345"/>
      <c r="J49" s="361"/>
      <c r="K49" s="510"/>
    </row>
    <row r="50" spans="2:11" ht="15.75" customHeight="1" x14ac:dyDescent="0.35">
      <c r="B50" s="514" t="s">
        <v>202</v>
      </c>
      <c r="C50" s="515"/>
      <c r="D50" s="515"/>
      <c r="E50" s="515"/>
      <c r="F50" s="516"/>
      <c r="G50" s="280">
        <f>Supplier1!G49</f>
        <v>1</v>
      </c>
      <c r="H50" s="347"/>
      <c r="I50" s="347"/>
      <c r="J50" s="362"/>
      <c r="K50" s="511"/>
    </row>
    <row r="51" spans="2:11" ht="31.5" customHeight="1" x14ac:dyDescent="0.35">
      <c r="B51" s="514" t="s">
        <v>203</v>
      </c>
      <c r="C51" s="515"/>
      <c r="D51" s="515"/>
      <c r="E51" s="515"/>
      <c r="F51" s="516"/>
      <c r="G51" s="280">
        <f>Supplier1!G50</f>
        <v>0</v>
      </c>
      <c r="H51" s="347"/>
      <c r="I51" s="347"/>
      <c r="J51" s="362"/>
      <c r="K51" s="511"/>
    </row>
    <row r="52" spans="2:11" ht="31.5" customHeight="1" x14ac:dyDescent="0.35">
      <c r="B52" s="514" t="s">
        <v>204</v>
      </c>
      <c r="C52" s="515"/>
      <c r="D52" s="515"/>
      <c r="E52" s="515"/>
      <c r="F52" s="516"/>
      <c r="G52" s="280">
        <f>Supplier1!G51</f>
        <v>0</v>
      </c>
      <c r="H52" s="347"/>
      <c r="I52" s="347"/>
      <c r="J52" s="362"/>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47"/>
      <c r="J53" s="362" t="s">
        <v>118</v>
      </c>
      <c r="K53" s="511"/>
    </row>
    <row r="54" spans="2:11" ht="15.75" hidden="1" customHeight="1" x14ac:dyDescent="0.35">
      <c r="B54" s="506"/>
      <c r="C54" s="504"/>
      <c r="D54" s="504"/>
      <c r="E54" s="504"/>
      <c r="F54" s="504"/>
      <c r="G54" s="280"/>
      <c r="H54" s="347"/>
      <c r="I54" s="347"/>
      <c r="J54" s="362" t="s">
        <v>118</v>
      </c>
      <c r="K54" s="511"/>
    </row>
    <row r="55" spans="2:11" ht="15.75" hidden="1" customHeight="1" x14ac:dyDescent="0.35">
      <c r="B55" s="506"/>
      <c r="C55" s="504"/>
      <c r="D55" s="504"/>
      <c r="E55" s="504"/>
      <c r="F55" s="504"/>
      <c r="G55" s="280"/>
      <c r="H55" s="347"/>
      <c r="I55" s="347"/>
      <c r="J55" s="362" t="s">
        <v>118</v>
      </c>
      <c r="K55" s="511"/>
    </row>
    <row r="56" spans="2:11" ht="15.75" hidden="1" customHeight="1" thickBot="1" x14ac:dyDescent="0.4">
      <c r="B56" s="506"/>
      <c r="C56" s="504"/>
      <c r="D56" s="504"/>
      <c r="E56" s="504"/>
      <c r="F56" s="504"/>
      <c r="G56" s="283"/>
      <c r="H56" s="349"/>
      <c r="I56" s="349"/>
      <c r="J56" s="363" t="s">
        <v>118</v>
      </c>
      <c r="K56" s="512"/>
    </row>
    <row r="57" spans="2:11" ht="15.75" hidden="1" customHeight="1" thickBot="1" x14ac:dyDescent="0.4">
      <c r="B57" s="506"/>
      <c r="C57" s="504"/>
      <c r="D57" s="504"/>
      <c r="E57" s="504"/>
      <c r="F57" s="505"/>
      <c r="G57" s="279"/>
      <c r="H57" s="309"/>
      <c r="I57" s="312"/>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c r="K60" s="158"/>
    </row>
    <row r="61" spans="2:11" ht="27.75" customHeight="1" thickBot="1" x14ac:dyDescent="0.4">
      <c r="B61" s="495" t="s">
        <v>230</v>
      </c>
      <c r="C61" s="496"/>
      <c r="D61" s="496"/>
      <c r="E61" s="496"/>
      <c r="F61" s="497"/>
      <c r="G61" s="51"/>
      <c r="H61" s="48">
        <f>IF(G60=0,0,H60/$G$60/2*100%*$I$47)</f>
        <v>0</v>
      </c>
      <c r="I61" s="49">
        <f>IF(G60=0,0,I60/$G$60/2*100%*$I$47)</f>
        <v>0</v>
      </c>
    </row>
    <row r="62" spans="2:11" ht="16.5" customHeight="1" thickBot="1" x14ac:dyDescent="0.4"/>
    <row r="63" spans="2:11" ht="21.5" thickBot="1" x14ac:dyDescent="0.4">
      <c r="B63" s="37"/>
      <c r="C63" s="523" t="s">
        <v>206</v>
      </c>
      <c r="D63" s="524"/>
      <c r="E63" s="524"/>
      <c r="F63" s="524"/>
      <c r="G63" s="524"/>
      <c r="H63" s="524"/>
      <c r="I63" s="525"/>
    </row>
    <row r="64" spans="2:11" ht="15.75" customHeight="1" x14ac:dyDescent="0.35">
      <c r="B64" s="626" t="str">
        <f>Supplier1!B59</f>
        <v xml:space="preserve">SECTION C: Contract Quality Plan Requirements (Ref 240-109253698 CQP). </v>
      </c>
      <c r="C64" s="627"/>
      <c r="D64" s="627"/>
      <c r="E64" s="627"/>
      <c r="F64" s="627"/>
      <c r="G64" s="627"/>
      <c r="H64" s="627"/>
      <c r="I64" s="646">
        <f>Supplier1!$I$59</f>
        <v>0.2</v>
      </c>
      <c r="J64" s="644" t="s">
        <v>180</v>
      </c>
      <c r="K64" s="474" t="s">
        <v>181</v>
      </c>
    </row>
    <row r="65" spans="2:11" ht="18" customHeight="1" thickBot="1" x14ac:dyDescent="0.4">
      <c r="B65" s="498" t="s">
        <v>122</v>
      </c>
      <c r="C65" s="499"/>
      <c r="D65" s="499"/>
      <c r="E65" s="499"/>
      <c r="F65" s="499"/>
      <c r="G65" s="499"/>
      <c r="H65" s="499"/>
      <c r="I65" s="647"/>
      <c r="J65" s="645"/>
      <c r="K65" s="475"/>
    </row>
    <row r="66" spans="2:11" ht="16.5" customHeight="1" thickBot="1" x14ac:dyDescent="0.4">
      <c r="B66" s="500"/>
      <c r="C66" s="638"/>
      <c r="D66" s="638"/>
      <c r="E66" s="638"/>
      <c r="F66" s="639"/>
      <c r="G66" s="62" t="s">
        <v>225</v>
      </c>
      <c r="H66" s="62" t="s">
        <v>184</v>
      </c>
      <c r="I66" s="62" t="s">
        <v>185</v>
      </c>
      <c r="J66" s="277" t="s">
        <v>186</v>
      </c>
      <c r="K66" s="297" t="s">
        <v>187</v>
      </c>
    </row>
    <row r="67" spans="2:11" ht="15.75" customHeight="1" thickBot="1" x14ac:dyDescent="0.4">
      <c r="B67" s="503" t="s">
        <v>231</v>
      </c>
      <c r="C67" s="504"/>
      <c r="D67" s="504"/>
      <c r="E67" s="504"/>
      <c r="F67" s="505"/>
      <c r="G67" s="282">
        <f>Supplier1!G62</f>
        <v>1</v>
      </c>
      <c r="H67" s="352"/>
      <c r="I67" s="352"/>
      <c r="J67" s="353"/>
      <c r="K67" s="510"/>
    </row>
    <row r="68" spans="2:11" ht="15" thickBot="1" x14ac:dyDescent="0.4">
      <c r="B68" s="492" t="s">
        <v>124</v>
      </c>
      <c r="C68" s="493"/>
      <c r="D68" s="493"/>
      <c r="E68" s="493"/>
      <c r="F68" s="494"/>
      <c r="G68" s="62">
        <f>SUM(G67:G67)</f>
        <v>1</v>
      </c>
      <c r="H68" s="284">
        <f>($G67*H67)</f>
        <v>0</v>
      </c>
      <c r="I68" s="46">
        <f>($G67*I67)</f>
        <v>0</v>
      </c>
      <c r="K68" s="511"/>
    </row>
    <row r="69" spans="2:11" ht="27.75"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7.25" customHeight="1" x14ac:dyDescent="0.35">
      <c r="B72" s="430" t="str">
        <f>Supplier1!B67</f>
        <v>SECTION D : Quality Control Plan Requirements (Ref 240-105658000 or 240-109253302 ITP)</v>
      </c>
      <c r="C72" s="431"/>
      <c r="D72" s="431"/>
      <c r="E72" s="431"/>
      <c r="F72" s="431"/>
      <c r="G72" s="431"/>
      <c r="H72" s="432"/>
      <c r="I72" s="635">
        <f>Supplier1!$I$67</f>
        <v>0.2</v>
      </c>
      <c r="J72" s="640" t="s">
        <v>180</v>
      </c>
      <c r="K72" s="474" t="s">
        <v>181</v>
      </c>
    </row>
    <row r="73" spans="2:11" ht="17.25" customHeight="1" x14ac:dyDescent="0.35">
      <c r="B73" s="630" t="s">
        <v>127</v>
      </c>
      <c r="C73" s="631"/>
      <c r="D73" s="631"/>
      <c r="E73" s="631"/>
      <c r="F73" s="631"/>
      <c r="G73" s="631"/>
      <c r="H73" s="643"/>
      <c r="I73" s="636"/>
      <c r="J73" s="642"/>
      <c r="K73" s="476"/>
    </row>
    <row r="74" spans="2:11" ht="15" customHeight="1" thickBot="1" x14ac:dyDescent="0.4">
      <c r="B74" s="433" t="str">
        <f>Supplier1!B69</f>
        <v>QCP /Checklist/ ITP (Quality Control Plans) as per Scope of Works (Ref ISO 10005 &amp; 240-105658000)</v>
      </c>
      <c r="C74" s="434"/>
      <c r="D74" s="434"/>
      <c r="E74" s="434"/>
      <c r="F74" s="434"/>
      <c r="G74" s="434"/>
      <c r="H74" s="435"/>
      <c r="I74" s="637"/>
      <c r="J74" s="641"/>
      <c r="K74" s="475"/>
    </row>
    <row r="75" spans="2:11" ht="16.5" customHeight="1" thickBot="1" x14ac:dyDescent="0.4">
      <c r="B75" s="489"/>
      <c r="C75" s="490"/>
      <c r="D75" s="490"/>
      <c r="E75" s="490"/>
      <c r="F75" s="491"/>
      <c r="G75" s="197" t="s">
        <v>225</v>
      </c>
      <c r="H75" s="62" t="s">
        <v>184</v>
      </c>
      <c r="I75" s="62" t="s">
        <v>185</v>
      </c>
      <c r="J75" s="278" t="s">
        <v>186</v>
      </c>
      <c r="K75" s="297" t="s">
        <v>187</v>
      </c>
    </row>
    <row r="76" spans="2:11" ht="15.75" customHeight="1" thickBot="1" x14ac:dyDescent="0.4">
      <c r="B76" s="503" t="s">
        <v>233</v>
      </c>
      <c r="C76" s="504"/>
      <c r="D76" s="504"/>
      <c r="E76" s="504"/>
      <c r="F76" s="505"/>
      <c r="G76" s="62">
        <f>Supplier1!G71</f>
        <v>1</v>
      </c>
      <c r="H76" s="352"/>
      <c r="I76" s="352"/>
      <c r="J76" s="364"/>
      <c r="K76" s="510"/>
    </row>
    <row r="77" spans="2:11" ht="15" thickBot="1" x14ac:dyDescent="0.4">
      <c r="B77" s="492" t="s">
        <v>128</v>
      </c>
      <c r="C77" s="493"/>
      <c r="D77" s="493"/>
      <c r="E77" s="493"/>
      <c r="F77" s="494"/>
      <c r="G77" s="62">
        <f>SUM(G76:G76)</f>
        <v>1</v>
      </c>
      <c r="H77" s="284">
        <f>($G76*H76)</f>
        <v>0</v>
      </c>
      <c r="I77" s="46">
        <f>($G76*I76)</f>
        <v>0</v>
      </c>
      <c r="K77" s="512"/>
    </row>
    <row r="78" spans="2:11" ht="34.5" customHeight="1" thickBot="1" x14ac:dyDescent="0.4">
      <c r="B78" s="495" t="s">
        <v>212</v>
      </c>
      <c r="C78" s="496"/>
      <c r="D78" s="496"/>
      <c r="E78" s="496"/>
      <c r="F78" s="497"/>
      <c r="G78" s="51"/>
      <c r="H78" s="48">
        <f>IF(G77=0,0,H77/$G$77/2*100%*$I$72)</f>
        <v>0</v>
      </c>
      <c r="I78" s="49">
        <f>IF(G77=0,0,I77/$G$77/2*100%*$I$72)</f>
        <v>0</v>
      </c>
    </row>
    <row r="79" spans="2:11" ht="7.5" customHeight="1" thickBot="1" x14ac:dyDescent="0.4"/>
    <row r="80" spans="2:11" ht="21.5" thickBot="1" x14ac:dyDescent="0.4">
      <c r="B80" s="37"/>
      <c r="C80" s="523" t="s">
        <v>213</v>
      </c>
      <c r="D80" s="524"/>
      <c r="E80" s="524"/>
      <c r="F80" s="524"/>
      <c r="G80" s="524"/>
      <c r="H80" s="524"/>
      <c r="I80" s="525"/>
    </row>
    <row r="81" spans="2:11" ht="17.25" customHeight="1" x14ac:dyDescent="0.35">
      <c r="B81" s="430" t="str">
        <f>Supplier1!B76</f>
        <v>SECTION E: User defined additional Requirements &amp; miscellaneous (Ref 240-105658000 )</v>
      </c>
      <c r="C81" s="431"/>
      <c r="D81" s="431"/>
      <c r="E81" s="431"/>
      <c r="F81" s="431"/>
      <c r="G81" s="431"/>
      <c r="H81" s="432"/>
      <c r="I81" s="483">
        <f>1-I22-I47-I64-I72</f>
        <v>9.9999999999999978E-2</v>
      </c>
      <c r="J81" s="640" t="s">
        <v>180</v>
      </c>
      <c r="K81" s="474" t="s">
        <v>181</v>
      </c>
    </row>
    <row r="82" spans="2:11" ht="18.75" customHeight="1" thickBot="1" x14ac:dyDescent="0.4">
      <c r="B82" s="433" t="s">
        <v>215</v>
      </c>
      <c r="C82" s="434"/>
      <c r="D82" s="434"/>
      <c r="E82" s="434"/>
      <c r="F82" s="434"/>
      <c r="G82" s="434"/>
      <c r="H82" s="435"/>
      <c r="I82" s="485"/>
      <c r="J82" s="641"/>
      <c r="K82" s="475"/>
    </row>
    <row r="83" spans="2:11" ht="16" thickBot="1" x14ac:dyDescent="0.4">
      <c r="B83" s="632"/>
      <c r="C83" s="633"/>
      <c r="D83" s="633"/>
      <c r="E83" s="633"/>
      <c r="F83" s="634"/>
      <c r="G83" s="62" t="s">
        <v>225</v>
      </c>
      <c r="H83" s="285" t="s">
        <v>184</v>
      </c>
      <c r="I83" s="62" t="s">
        <v>185</v>
      </c>
      <c r="J83" s="278" t="s">
        <v>186</v>
      </c>
      <c r="K83" s="297" t="s">
        <v>187</v>
      </c>
    </row>
    <row r="84" spans="2:11" x14ac:dyDescent="0.35">
      <c r="B84" s="507" t="s">
        <v>130</v>
      </c>
      <c r="C84" s="508"/>
      <c r="D84" s="508"/>
      <c r="E84" s="508"/>
      <c r="F84" s="509"/>
      <c r="G84" s="286">
        <f>Supplier1!G79</f>
        <v>1</v>
      </c>
      <c r="H84" s="351"/>
      <c r="I84" s="365"/>
      <c r="J84" s="346"/>
      <c r="K84" s="510"/>
    </row>
    <row r="85" spans="2:11" ht="15" thickBot="1" x14ac:dyDescent="0.4">
      <c r="B85" s="507" t="s">
        <v>131</v>
      </c>
      <c r="C85" s="508"/>
      <c r="D85" s="508"/>
      <c r="E85" s="508"/>
      <c r="F85" s="509"/>
      <c r="G85" s="283">
        <f>Supplier1!G80</f>
        <v>1</v>
      </c>
      <c r="H85" s="349"/>
      <c r="I85" s="366"/>
      <c r="J85" s="350"/>
      <c r="K85" s="512"/>
    </row>
    <row r="86" spans="2:11" ht="15" thickBot="1" x14ac:dyDescent="0.4">
      <c r="B86" s="492" t="s">
        <v>132</v>
      </c>
      <c r="C86" s="493"/>
      <c r="D86" s="493"/>
      <c r="E86" s="493"/>
      <c r="F86" s="494"/>
      <c r="G86" s="45">
        <f>SUM(G84:G85)</f>
        <v>2</v>
      </c>
      <c r="H86" s="55">
        <f>($G84*H84)+($G85*H85)</f>
        <v>0</v>
      </c>
      <c r="I86" s="46">
        <f>($G84*I84)+($G85*I85)</f>
        <v>0</v>
      </c>
    </row>
    <row r="87" spans="2:11" ht="27.75" customHeight="1" thickBot="1" x14ac:dyDescent="0.4">
      <c r="B87" s="495" t="s">
        <v>216</v>
      </c>
      <c r="C87" s="496"/>
      <c r="D87" s="496"/>
      <c r="E87" s="496"/>
      <c r="F87" s="497"/>
      <c r="G87" s="51"/>
      <c r="H87" s="48">
        <f>IF(G86=0,0,H86/$G$86/2*100%*$I$81)</f>
        <v>0</v>
      </c>
      <c r="I87" s="56">
        <f>IF(G86=0,0,I86/$G$86/2*100%*$I$81)</f>
        <v>0</v>
      </c>
    </row>
    <row r="89" spans="2:11" ht="15" thickBot="1" x14ac:dyDescent="0.4"/>
    <row r="90" spans="2:11" ht="15" thickBot="1" x14ac:dyDescent="0.4">
      <c r="B90" s="664" t="s">
        <v>217</v>
      </c>
      <c r="C90" s="665"/>
      <c r="D90" s="665"/>
      <c r="E90" s="665"/>
      <c r="F90" s="666"/>
    </row>
    <row r="91" spans="2:11" ht="200.25" customHeight="1" thickBot="1" x14ac:dyDescent="0.4">
      <c r="B91" s="617"/>
      <c r="C91" s="618"/>
      <c r="D91" s="618"/>
      <c r="E91" s="618"/>
      <c r="F91" s="61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Supplier2!I2</f>
        <v>240-12248652</v>
      </c>
      <c r="L2" s="27" t="s">
        <v>136</v>
      </c>
      <c r="M2" s="27" t="s">
        <v>137</v>
      </c>
    </row>
    <row r="3" spans="2:13" ht="13.5" customHeight="1" thickBot="1" x14ac:dyDescent="0.4">
      <c r="B3" s="579"/>
      <c r="C3" s="689"/>
      <c r="D3" s="586"/>
      <c r="E3" s="587"/>
      <c r="F3" s="588"/>
      <c r="G3" s="492" t="s">
        <v>139</v>
      </c>
      <c r="H3" s="494"/>
      <c r="I3" s="26" t="str">
        <f>Supplier2!I3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42">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Supplier1!G7</f>
        <v>eg: Senior Advisor: Supplier Quality Management</v>
      </c>
      <c r="H7" s="622"/>
      <c r="I7" s="623"/>
      <c r="J7" s="28" t="s">
        <v>153</v>
      </c>
      <c r="M7" s="27"/>
    </row>
    <row r="8" spans="2:13" ht="19" thickBot="1" x14ac:dyDescent="0.5">
      <c r="B8" s="589" t="s">
        <v>154</v>
      </c>
      <c r="C8" s="620"/>
      <c r="D8" s="591">
        <f>Supplier1!$D$8</f>
        <v>0</v>
      </c>
      <c r="E8" s="592"/>
      <c r="F8" s="593"/>
      <c r="G8" s="621" t="str">
        <f>Supplier2!G8</f>
        <v>Report Revision</v>
      </c>
      <c r="H8" s="623"/>
      <c r="I8" s="367">
        <f>Supplier2!I8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30.75" customHeight="1" thickBot="1" x14ac:dyDescent="0.5">
      <c r="B17" s="540" t="s">
        <v>171</v>
      </c>
      <c r="C17" s="541"/>
      <c r="D17" s="655" t="s">
        <v>118</v>
      </c>
      <c r="E17" s="543"/>
      <c r="F17" s="544" t="s">
        <v>172</v>
      </c>
      <c r="G17" s="545"/>
      <c r="H17" s="373"/>
      <c r="I17" s="371"/>
      <c r="J17" s="29"/>
    </row>
    <row r="18" spans="2:11" ht="29.5" thickBot="1" x14ac:dyDescent="0.4">
      <c r="B18" s="546" t="s">
        <v>173</v>
      </c>
      <c r="C18" s="547"/>
      <c r="D18" s="34" t="s">
        <v>174</v>
      </c>
      <c r="E18" s="35">
        <f>Supplier2!E18</f>
        <v>0</v>
      </c>
      <c r="F18" s="36" t="s">
        <v>220</v>
      </c>
      <c r="G18" s="343" t="s">
        <v>221</v>
      </c>
      <c r="H18" s="35" t="s">
        <v>222</v>
      </c>
      <c r="I18" s="344" t="s">
        <v>223</v>
      </c>
    </row>
    <row r="19" spans="2:11" ht="26.25" customHeight="1" thickBot="1" x14ac:dyDescent="0.4">
      <c r="B19" s="37"/>
      <c r="C19" s="523" t="s">
        <v>175</v>
      </c>
      <c r="D19" s="524"/>
      <c r="E19" s="524"/>
      <c r="F19" s="524"/>
      <c r="G19" s="524"/>
      <c r="H19" s="524"/>
      <c r="I19" s="525"/>
    </row>
    <row r="20" spans="2:11" ht="30"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179</v>
      </c>
      <c r="C22" s="431"/>
      <c r="D22" s="431"/>
      <c r="E22" s="431"/>
      <c r="F22" s="431"/>
      <c r="G22" s="431"/>
      <c r="H22" s="431"/>
      <c r="I22" s="432"/>
      <c r="J22" s="644" t="s">
        <v>180</v>
      </c>
      <c r="K22" s="474" t="s">
        <v>181</v>
      </c>
    </row>
    <row r="23" spans="2:11" ht="15.75" customHeight="1" thickBot="1" x14ac:dyDescent="0.4">
      <c r="B23" s="433" t="s">
        <v>224</v>
      </c>
      <c r="C23" s="434"/>
      <c r="D23" s="434"/>
      <c r="E23" s="434"/>
      <c r="F23" s="434"/>
      <c r="G23" s="434"/>
      <c r="H23" s="434"/>
      <c r="I23" s="435"/>
      <c r="J23" s="645"/>
      <c r="K23" s="475"/>
    </row>
    <row r="24" spans="2:11" ht="16" thickBot="1" x14ac:dyDescent="0.4">
      <c r="B24" s="651"/>
      <c r="C24" s="652"/>
      <c r="D24" s="652"/>
      <c r="E24" s="652"/>
      <c r="F24" s="652"/>
      <c r="G24" s="62" t="s">
        <v>225</v>
      </c>
      <c r="H24" s="62" t="s">
        <v>184</v>
      </c>
      <c r="I24" s="62" t="s">
        <v>185</v>
      </c>
      <c r="J24" s="314" t="s">
        <v>186</v>
      </c>
      <c r="K24" s="298" t="s">
        <v>187</v>
      </c>
    </row>
    <row r="25" spans="2:11" ht="15" customHeight="1" x14ac:dyDescent="0.35">
      <c r="B25" s="558" t="s">
        <v>97</v>
      </c>
      <c r="C25" s="559"/>
      <c r="D25" s="559"/>
      <c r="E25" s="559"/>
      <c r="F25" s="653"/>
      <c r="G25" s="286">
        <f>Supplier1!G25</f>
        <v>0</v>
      </c>
      <c r="H25" s="351"/>
      <c r="I25" s="351"/>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t="s">
        <v>118</v>
      </c>
      <c r="K27" s="511"/>
    </row>
    <row r="28" spans="2:11" ht="15" customHeight="1" thickBot="1" x14ac:dyDescent="0.4">
      <c r="B28" s="558" t="s">
        <v>100</v>
      </c>
      <c r="C28" s="559"/>
      <c r="D28" s="559"/>
      <c r="E28" s="559"/>
      <c r="F28" s="653"/>
      <c r="G28" s="283">
        <f>Supplier1!G28</f>
        <v>0</v>
      </c>
      <c r="H28" s="349"/>
      <c r="I28" s="349"/>
      <c r="J28" s="350" t="s">
        <v>118</v>
      </c>
      <c r="K28" s="511"/>
    </row>
    <row r="29" spans="2:11" ht="15" hidden="1" customHeight="1" thickBot="1" x14ac:dyDescent="0.4">
      <c r="B29" s="685" t="s">
        <v>234</v>
      </c>
      <c r="C29" s="686"/>
      <c r="D29" s="686"/>
      <c r="E29" s="686"/>
      <c r="F29" s="687"/>
      <c r="G29" s="35" t="e">
        <f>Supplier1!#REF!</f>
        <v>#REF!</v>
      </c>
      <c r="H29" s="309"/>
      <c r="I29" s="312"/>
      <c r="J29" s="315" t="s">
        <v>118</v>
      </c>
      <c r="K29" s="511"/>
    </row>
    <row r="30" spans="2:11" ht="15" thickBot="1" x14ac:dyDescent="0.4">
      <c r="B30" s="42" t="s">
        <v>189</v>
      </c>
      <c r="C30" s="43"/>
      <c r="D30" s="43"/>
      <c r="E30" s="43"/>
      <c r="F30" s="44"/>
      <c r="G30" s="62">
        <f>SUM(G25:G28)</f>
        <v>0</v>
      </c>
      <c r="H30" s="337">
        <f>($G25*H25)+($G26*H26)+($G27*H27)+($G28*H28)</f>
        <v>0</v>
      </c>
      <c r="I30" s="338">
        <f>($G25*I25)+($G26*I26)+($G27*I27)+($G28*I28)</f>
        <v>0</v>
      </c>
      <c r="K30" s="511"/>
    </row>
    <row r="31" spans="2:11" ht="33.75"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82" t="s">
        <v>180</v>
      </c>
      <c r="K32" s="511"/>
    </row>
    <row r="33" spans="2:11" ht="15.75" customHeight="1" thickBot="1" x14ac:dyDescent="0.4">
      <c r="B33" s="433" t="s">
        <v>226</v>
      </c>
      <c r="C33" s="434"/>
      <c r="D33" s="434"/>
      <c r="E33" s="434"/>
      <c r="F33" s="434"/>
      <c r="G33" s="434"/>
      <c r="H33" s="434"/>
      <c r="I33" s="435"/>
      <c r="J33" s="683"/>
      <c r="K33" s="511"/>
    </row>
    <row r="34" spans="2:11" ht="16" thickBot="1" x14ac:dyDescent="0.4">
      <c r="B34" s="551"/>
      <c r="C34" s="552"/>
      <c r="D34" s="552"/>
      <c r="E34" s="552"/>
      <c r="F34" s="552"/>
      <c r="G34" s="62" t="s">
        <v>225</v>
      </c>
      <c r="H34" s="62" t="s">
        <v>184</v>
      </c>
      <c r="I34" s="62" t="s">
        <v>185</v>
      </c>
      <c r="J34" s="296" t="s">
        <v>186</v>
      </c>
      <c r="K34" s="511"/>
    </row>
    <row r="35" spans="2:11" ht="30.75" customHeight="1" x14ac:dyDescent="0.35">
      <c r="B35" s="514" t="s">
        <v>193</v>
      </c>
      <c r="C35" s="515"/>
      <c r="D35" s="515"/>
      <c r="E35" s="515"/>
      <c r="F35" s="516"/>
      <c r="G35" s="286">
        <f>Supplier1!G34</f>
        <v>1</v>
      </c>
      <c r="H35" s="351"/>
      <c r="I35" s="365"/>
      <c r="J35" s="346"/>
      <c r="K35" s="511"/>
    </row>
    <row r="36" spans="2:11" ht="15.75" customHeight="1" x14ac:dyDescent="0.35">
      <c r="B36" s="514" t="s">
        <v>105</v>
      </c>
      <c r="C36" s="515"/>
      <c r="D36" s="515"/>
      <c r="E36" s="515"/>
      <c r="F36" s="516"/>
      <c r="G36" s="280">
        <f>Supplier1!G35</f>
        <v>1</v>
      </c>
      <c r="H36" s="347"/>
      <c r="I36" s="366"/>
      <c r="J36" s="348"/>
      <c r="K36" s="511"/>
    </row>
    <row r="37" spans="2:11" ht="15.75" customHeight="1" x14ac:dyDescent="0.35">
      <c r="B37" s="514" t="s">
        <v>106</v>
      </c>
      <c r="C37" s="515"/>
      <c r="D37" s="515"/>
      <c r="E37" s="515"/>
      <c r="F37" s="516"/>
      <c r="G37" s="280">
        <f>Supplier1!G36</f>
        <v>1</v>
      </c>
      <c r="H37" s="347"/>
      <c r="I37" s="366"/>
      <c r="J37" s="348"/>
      <c r="K37" s="511"/>
    </row>
    <row r="38" spans="2:11" ht="15.75" hidden="1" customHeight="1" x14ac:dyDescent="0.35">
      <c r="B38" s="514" t="s">
        <v>107</v>
      </c>
      <c r="C38" s="515"/>
      <c r="D38" s="515"/>
      <c r="E38" s="515"/>
      <c r="F38" s="516"/>
      <c r="G38" s="280">
        <f>Supplier1!G37</f>
        <v>0</v>
      </c>
      <c r="H38" s="347"/>
      <c r="I38" s="366"/>
      <c r="J38" s="348"/>
      <c r="K38" s="511"/>
    </row>
    <row r="39" spans="2:11" ht="15.75" customHeight="1" x14ac:dyDescent="0.35">
      <c r="B39" s="514" t="s">
        <v>194</v>
      </c>
      <c r="C39" s="515"/>
      <c r="D39" s="515"/>
      <c r="E39" s="515"/>
      <c r="F39" s="516"/>
      <c r="G39" s="280">
        <f>Supplier1!G38</f>
        <v>1</v>
      </c>
      <c r="H39" s="347"/>
      <c r="I39" s="366"/>
      <c r="J39" s="348"/>
      <c r="K39" s="511"/>
    </row>
    <row r="40" spans="2:11" ht="15.75" customHeight="1" x14ac:dyDescent="0.35">
      <c r="B40" s="514" t="s">
        <v>195</v>
      </c>
      <c r="C40" s="515"/>
      <c r="D40" s="515"/>
      <c r="E40" s="515"/>
      <c r="F40" s="516"/>
      <c r="G40" s="280">
        <f>Supplier1!G39</f>
        <v>1</v>
      </c>
      <c r="H40" s="347"/>
      <c r="I40" s="366"/>
      <c r="J40" s="348"/>
      <c r="K40" s="511"/>
    </row>
    <row r="41" spans="2:11" ht="15.75" customHeight="1" x14ac:dyDescent="0.35">
      <c r="B41" s="514" t="s">
        <v>196</v>
      </c>
      <c r="C41" s="515"/>
      <c r="D41" s="515"/>
      <c r="E41" s="515"/>
      <c r="F41" s="516"/>
      <c r="G41" s="280">
        <f>Supplier1!G40</f>
        <v>1</v>
      </c>
      <c r="H41" s="347"/>
      <c r="I41" s="366"/>
      <c r="J41" s="348"/>
      <c r="K41" s="511"/>
    </row>
    <row r="42" spans="2:11" ht="15.75" customHeight="1" thickBot="1" x14ac:dyDescent="0.4">
      <c r="B42" s="517" t="s">
        <v>197</v>
      </c>
      <c r="C42" s="518"/>
      <c r="D42" s="518"/>
      <c r="E42" s="518"/>
      <c r="F42" s="519"/>
      <c r="G42" s="283">
        <f>Supplier1!G41</f>
        <v>1</v>
      </c>
      <c r="H42" s="349"/>
      <c r="I42" s="366"/>
      <c r="J42" s="350"/>
      <c r="K42" s="512"/>
    </row>
    <row r="43" spans="2:11" ht="15" thickBot="1" x14ac:dyDescent="0.4">
      <c r="B43" s="492" t="s">
        <v>189</v>
      </c>
      <c r="C43" s="493"/>
      <c r="D43" s="493"/>
      <c r="E43" s="493"/>
      <c r="F43" s="494"/>
      <c r="G43" s="26">
        <f>SUM(G35:G42)</f>
        <v>7</v>
      </c>
      <c r="H43" s="337">
        <f>($G35*H35)+($G37*H37)+($G38*H38)+($G39*H39)+($G40*H40)+($G41*H41)+($G42*H42)+(G36*H36)</f>
        <v>0</v>
      </c>
      <c r="I43" s="338">
        <f>($G35*I35)+($G37*I37)+($G38*I38)+($G39*I39)+($G40*I40)+($G41*I41)+($G42*I42)+(G36*I36)</f>
        <v>0</v>
      </c>
    </row>
    <row r="44" spans="2:11" ht="31.5"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82" t="s">
        <v>180</v>
      </c>
      <c r="K46" s="474" t="s">
        <v>181</v>
      </c>
    </row>
    <row r="47" spans="2:11" ht="19" thickBot="1" x14ac:dyDescent="0.4">
      <c r="B47" s="131" t="s">
        <v>235</v>
      </c>
      <c r="C47" s="132"/>
      <c r="D47" s="132"/>
      <c r="E47" s="132"/>
      <c r="F47" s="132"/>
      <c r="G47" s="132"/>
      <c r="H47" s="132"/>
      <c r="I47" s="159">
        <f>Supplier1!$I$46</f>
        <v>0.25</v>
      </c>
      <c r="J47" s="683"/>
      <c r="K47" s="475"/>
    </row>
    <row r="48" spans="2:11" ht="16" thickBot="1" x14ac:dyDescent="0.4">
      <c r="B48" s="526"/>
      <c r="C48" s="527"/>
      <c r="D48" s="527"/>
      <c r="E48" s="527"/>
      <c r="F48" s="527"/>
      <c r="G48" s="62" t="s">
        <v>225</v>
      </c>
      <c r="H48" s="62" t="s">
        <v>184</v>
      </c>
      <c r="I48" s="62" t="s">
        <v>185</v>
      </c>
      <c r="J48" s="277" t="s">
        <v>186</v>
      </c>
      <c r="K48" s="298" t="s">
        <v>187</v>
      </c>
    </row>
    <row r="49" spans="2:11" ht="15.75" customHeight="1" x14ac:dyDescent="0.35">
      <c r="B49" s="529" t="s">
        <v>201</v>
      </c>
      <c r="C49" s="530"/>
      <c r="D49" s="530"/>
      <c r="E49" s="530"/>
      <c r="F49" s="531"/>
      <c r="G49" s="286">
        <f>Supplier1!G48</f>
        <v>1</v>
      </c>
      <c r="H49" s="351"/>
      <c r="I49" s="351"/>
      <c r="J49" s="346"/>
      <c r="K49" s="510"/>
    </row>
    <row r="50" spans="2:11" ht="15.75" customHeight="1" x14ac:dyDescent="0.35">
      <c r="B50" s="514" t="s">
        <v>202</v>
      </c>
      <c r="C50" s="515"/>
      <c r="D50" s="515"/>
      <c r="E50" s="515"/>
      <c r="F50" s="516"/>
      <c r="G50" s="280">
        <f>Supplier1!G49</f>
        <v>1</v>
      </c>
      <c r="H50" s="347"/>
      <c r="I50" s="347"/>
      <c r="J50" s="348"/>
      <c r="K50" s="511"/>
    </row>
    <row r="51" spans="2:11" ht="30.75" customHeight="1" x14ac:dyDescent="0.35">
      <c r="B51" s="514" t="s">
        <v>203</v>
      </c>
      <c r="C51" s="515"/>
      <c r="D51" s="515"/>
      <c r="E51" s="515"/>
      <c r="F51" s="516"/>
      <c r="G51" s="280">
        <f>Supplier1!G50</f>
        <v>0</v>
      </c>
      <c r="H51" s="347"/>
      <c r="I51" s="347"/>
      <c r="J51" s="348"/>
      <c r="K51" s="511"/>
    </row>
    <row r="52" spans="2:11" ht="30" customHeight="1" x14ac:dyDescent="0.35">
      <c r="B52" s="514" t="s">
        <v>204</v>
      </c>
      <c r="C52" s="515"/>
      <c r="D52" s="515"/>
      <c r="E52" s="515"/>
      <c r="F52" s="516"/>
      <c r="G52" s="280">
        <f>Supplier1!G51</f>
        <v>0</v>
      </c>
      <c r="H52" s="347"/>
      <c r="I52" s="347"/>
      <c r="J52" s="348"/>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47"/>
      <c r="J53" s="348"/>
      <c r="K53" s="511"/>
    </row>
    <row r="54" spans="2:11" ht="15.75" hidden="1" customHeight="1" x14ac:dyDescent="0.35">
      <c r="B54" s="506"/>
      <c r="C54" s="504"/>
      <c r="D54" s="504"/>
      <c r="E54" s="504"/>
      <c r="F54" s="504"/>
      <c r="G54" s="280"/>
      <c r="H54" s="347"/>
      <c r="I54" s="347"/>
      <c r="J54" s="348"/>
      <c r="K54" s="511"/>
    </row>
    <row r="55" spans="2:11" ht="15.75" hidden="1" customHeight="1" x14ac:dyDescent="0.35">
      <c r="B55" s="506"/>
      <c r="C55" s="504"/>
      <c r="D55" s="504"/>
      <c r="E55" s="504"/>
      <c r="F55" s="504"/>
      <c r="G55" s="280"/>
      <c r="H55" s="347"/>
      <c r="I55" s="347"/>
      <c r="J55" s="348"/>
      <c r="K55" s="511"/>
    </row>
    <row r="56" spans="2:11" ht="15.75" hidden="1" customHeight="1" thickBot="1" x14ac:dyDescent="0.4">
      <c r="B56" s="506"/>
      <c r="C56" s="504"/>
      <c r="D56" s="504"/>
      <c r="E56" s="504"/>
      <c r="F56" s="504"/>
      <c r="G56" s="283"/>
      <c r="H56" s="349"/>
      <c r="I56" s="349"/>
      <c r="J56" s="350"/>
      <c r="K56" s="512"/>
    </row>
    <row r="57" spans="2:11" ht="15.75" hidden="1" customHeight="1" thickBot="1" x14ac:dyDescent="0.4">
      <c r="B57" s="506"/>
      <c r="C57" s="504"/>
      <c r="D57" s="504"/>
      <c r="E57" s="504"/>
      <c r="F57" s="505"/>
      <c r="G57" s="279"/>
      <c r="H57" s="309"/>
      <c r="I57" s="312"/>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338">
        <f>($G49*H49)+($G50*H50)+($G51*H51)+($G52*H52)+($G53*H53)+($G55*H55)+($G56*H56)+($G57*H57)+(G54*H54)</f>
        <v>0</v>
      </c>
      <c r="I60" s="338">
        <f>($G49*I49)+($G50*I50)+($G51*I51)+($G52*I52)+($G53*I53)+($G55*I55)+($G56*I56)+($G57*I57)+(G54*I54)</f>
        <v>0</v>
      </c>
      <c r="K60" s="158"/>
    </row>
    <row r="61" spans="2:11" ht="30"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682" t="s">
        <v>180</v>
      </c>
      <c r="K64" s="474" t="s">
        <v>181</v>
      </c>
    </row>
    <row r="65" spans="2:11" ht="15" thickBot="1" x14ac:dyDescent="0.4">
      <c r="B65" s="498" t="s">
        <v>122</v>
      </c>
      <c r="C65" s="499"/>
      <c r="D65" s="499"/>
      <c r="E65" s="499"/>
      <c r="F65" s="499"/>
      <c r="G65" s="499"/>
      <c r="H65" s="499"/>
      <c r="I65" s="647"/>
      <c r="J65" s="683"/>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286">
        <f>Supplier1!G62</f>
        <v>1</v>
      </c>
      <c r="H67" s="352"/>
      <c r="I67" s="365"/>
      <c r="J67" s="353"/>
      <c r="K67" s="510"/>
    </row>
    <row r="68" spans="2:11" ht="15" thickBot="1" x14ac:dyDescent="0.4">
      <c r="B68" s="492" t="s">
        <v>124</v>
      </c>
      <c r="C68" s="493"/>
      <c r="D68" s="493"/>
      <c r="E68" s="493"/>
      <c r="F68" s="494"/>
      <c r="G68" s="62">
        <f>SUM(G67:G67)</f>
        <v>1</v>
      </c>
      <c r="H68" s="337">
        <f>($G67*H67)</f>
        <v>0</v>
      </c>
      <c r="I68" s="338">
        <f>($G67*I67)</f>
        <v>0</v>
      </c>
      <c r="K68" s="511"/>
    </row>
    <row r="69" spans="2:11" ht="31.5"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682" t="s">
        <v>180</v>
      </c>
      <c r="K72" s="474" t="s">
        <v>181</v>
      </c>
    </row>
    <row r="73" spans="2:11" ht="18.75" customHeight="1" x14ac:dyDescent="0.35">
      <c r="B73" s="630" t="s">
        <v>127</v>
      </c>
      <c r="C73" s="631"/>
      <c r="D73" s="631"/>
      <c r="E73" s="631"/>
      <c r="F73" s="631"/>
      <c r="G73" s="631"/>
      <c r="H73" s="643"/>
      <c r="I73" s="636"/>
      <c r="J73" s="684"/>
      <c r="K73" s="476"/>
    </row>
    <row r="74" spans="2:11" ht="19.5" customHeight="1" thickBot="1" x14ac:dyDescent="0.4">
      <c r="B74" s="433" t="s">
        <v>126</v>
      </c>
      <c r="C74" s="434"/>
      <c r="D74" s="434"/>
      <c r="E74" s="434"/>
      <c r="F74" s="434"/>
      <c r="G74" s="434"/>
      <c r="H74" s="435"/>
      <c r="I74" s="637"/>
      <c r="J74" s="683"/>
      <c r="K74" s="475"/>
    </row>
    <row r="75" spans="2:11" ht="16.5" customHeight="1" thickBot="1" x14ac:dyDescent="0.4">
      <c r="B75" s="489"/>
      <c r="C75" s="490"/>
      <c r="D75" s="490"/>
      <c r="E75" s="490"/>
      <c r="F75" s="491"/>
      <c r="G75" s="62" t="s">
        <v>225</v>
      </c>
      <c r="H75" s="62" t="s">
        <v>184</v>
      </c>
      <c r="I75" s="294" t="s">
        <v>185</v>
      </c>
      <c r="J75" s="278" t="s">
        <v>186</v>
      </c>
      <c r="K75" s="298" t="s">
        <v>187</v>
      </c>
    </row>
    <row r="76" spans="2:11" ht="15.75" customHeight="1" thickBot="1" x14ac:dyDescent="0.4">
      <c r="B76" s="503" t="s">
        <v>233</v>
      </c>
      <c r="C76" s="504"/>
      <c r="D76" s="504"/>
      <c r="E76" s="504"/>
      <c r="F76" s="505"/>
      <c r="G76" s="286">
        <f>Supplier1!G71</f>
        <v>1</v>
      </c>
      <c r="H76" s="352"/>
      <c r="I76" s="352"/>
      <c r="J76" s="361"/>
      <c r="K76" s="510"/>
    </row>
    <row r="77" spans="2:11" ht="15" thickBot="1" x14ac:dyDescent="0.4">
      <c r="B77" s="492" t="s">
        <v>128</v>
      </c>
      <c r="C77" s="493"/>
      <c r="D77" s="493"/>
      <c r="E77" s="493"/>
      <c r="F77" s="494"/>
      <c r="G77" s="62">
        <f>SUM(G76:G76)</f>
        <v>1</v>
      </c>
      <c r="H77" s="337">
        <f>($G76*H76)</f>
        <v>0</v>
      </c>
      <c r="I77" s="338">
        <f>($G76*I76)</f>
        <v>0</v>
      </c>
      <c r="K77" s="512"/>
    </row>
    <row r="78" spans="2:11" ht="31.5"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82" t="s">
        <v>180</v>
      </c>
      <c r="K81" s="474" t="s">
        <v>181</v>
      </c>
    </row>
    <row r="82" spans="2:11" ht="15.75" customHeight="1" thickBot="1" x14ac:dyDescent="0.4">
      <c r="B82" s="433" t="s">
        <v>215</v>
      </c>
      <c r="C82" s="434"/>
      <c r="D82" s="434"/>
      <c r="E82" s="434"/>
      <c r="F82" s="434"/>
      <c r="G82" s="434"/>
      <c r="H82" s="435"/>
      <c r="I82" s="485"/>
      <c r="J82" s="683"/>
      <c r="K82" s="475"/>
    </row>
    <row r="83" spans="2:11" ht="16" thickBot="1" x14ac:dyDescent="0.4">
      <c r="B83" s="632"/>
      <c r="C83" s="633"/>
      <c r="D83" s="633"/>
      <c r="E83" s="633"/>
      <c r="F83" s="634"/>
      <c r="G83" s="62" t="s">
        <v>225</v>
      </c>
      <c r="H83" s="285" t="s">
        <v>184</v>
      </c>
      <c r="I83" s="62" t="s">
        <v>185</v>
      </c>
      <c r="J83" s="278" t="s">
        <v>186</v>
      </c>
      <c r="K83" s="298" t="s">
        <v>187</v>
      </c>
    </row>
    <row r="84" spans="2:11" x14ac:dyDescent="0.35">
      <c r="B84" s="507" t="s">
        <v>130</v>
      </c>
      <c r="C84" s="508"/>
      <c r="D84" s="508"/>
      <c r="E84" s="508"/>
      <c r="F84" s="509"/>
      <c r="G84" s="286">
        <f>Supplier1!G79</f>
        <v>1</v>
      </c>
      <c r="H84" s="351"/>
      <c r="I84" s="351"/>
      <c r="J84" s="346"/>
      <c r="K84" s="510"/>
    </row>
    <row r="85" spans="2:11" ht="15.75" customHeight="1" thickBot="1" x14ac:dyDescent="0.4">
      <c r="B85" s="507" t="s">
        <v>131</v>
      </c>
      <c r="C85" s="508"/>
      <c r="D85" s="508"/>
      <c r="E85" s="508"/>
      <c r="F85" s="509"/>
      <c r="G85" s="283">
        <f>Supplier1!G80</f>
        <v>1</v>
      </c>
      <c r="H85" s="349"/>
      <c r="I85" s="349"/>
      <c r="J85" s="350"/>
      <c r="K85" s="512"/>
    </row>
    <row r="86" spans="2:11" ht="15" thickBot="1" x14ac:dyDescent="0.4">
      <c r="B86" s="492" t="s">
        <v>132</v>
      </c>
      <c r="C86" s="493"/>
      <c r="D86" s="493"/>
      <c r="E86" s="493"/>
      <c r="F86" s="494"/>
      <c r="G86" s="62">
        <f>SUM(G84:G85)</f>
        <v>2</v>
      </c>
      <c r="H86" s="339">
        <f>($G84*H84)+($G85*H85)</f>
        <v>0</v>
      </c>
      <c r="I86" s="338">
        <f>($G84*I84)+($G85*I85)</f>
        <v>0</v>
      </c>
    </row>
    <row r="87" spans="2:11" ht="30.75"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664" t="s">
        <v>217</v>
      </c>
      <c r="C89" s="665"/>
      <c r="D89" s="665"/>
      <c r="E89" s="665"/>
      <c r="F89" s="666"/>
    </row>
    <row r="90" spans="2:11" ht="202.5" customHeight="1" thickBot="1" x14ac:dyDescent="0.4">
      <c r="B90" s="617"/>
      <c r="C90" s="618"/>
      <c r="D90" s="618"/>
      <c r="E90" s="618"/>
      <c r="F90"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Supplier3!I2</f>
        <v>240-12248652</v>
      </c>
      <c r="L2" s="27" t="s">
        <v>136</v>
      </c>
      <c r="M2" s="27" t="s">
        <v>137</v>
      </c>
    </row>
    <row r="3" spans="2:13" ht="13.5" customHeight="1" thickBot="1" x14ac:dyDescent="0.4">
      <c r="B3" s="579"/>
      <c r="C3" s="689"/>
      <c r="D3" s="586"/>
      <c r="E3" s="587"/>
      <c r="F3" s="588"/>
      <c r="G3" s="492" t="s">
        <v>139</v>
      </c>
      <c r="H3" s="494"/>
      <c r="I3" s="26" t="str">
        <f>Supplier3!I3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Supplier3!G7</f>
        <v>eg: Senior Advisor: Supplier Quality Management</v>
      </c>
      <c r="H7" s="622"/>
      <c r="I7" s="623"/>
      <c r="J7" s="28" t="s">
        <v>153</v>
      </c>
      <c r="M7" s="27"/>
    </row>
    <row r="8" spans="2:13" ht="19" thickBot="1" x14ac:dyDescent="0.5">
      <c r="B8" s="589" t="s">
        <v>154</v>
      </c>
      <c r="C8" s="620"/>
      <c r="D8" s="591">
        <f>Supplier1!$D$8</f>
        <v>0</v>
      </c>
      <c r="E8" s="592"/>
      <c r="F8" s="593"/>
      <c r="G8" s="621" t="str">
        <f>Supplier3!G8</f>
        <v>Report Revision</v>
      </c>
      <c r="H8" s="623"/>
      <c r="I8" s="368">
        <f>Supplier3!I8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31.5" customHeight="1" thickBot="1" x14ac:dyDescent="0.5">
      <c r="B17" s="540" t="s">
        <v>171</v>
      </c>
      <c r="C17" s="541"/>
      <c r="D17" s="655" t="s">
        <v>118</v>
      </c>
      <c r="E17" s="543"/>
      <c r="F17" s="544" t="s">
        <v>172</v>
      </c>
      <c r="G17" s="545"/>
      <c r="H17" s="373"/>
      <c r="I17" s="371"/>
      <c r="J17" s="29"/>
    </row>
    <row r="18" spans="2:11" ht="29.5" thickBot="1" x14ac:dyDescent="0.4">
      <c r="B18" s="546" t="s">
        <v>173</v>
      </c>
      <c r="C18" s="547"/>
      <c r="D18" s="34" t="s">
        <v>174</v>
      </c>
      <c r="E18" s="35">
        <f>Supplier3!E18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4.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95" t="s">
        <v>180</v>
      </c>
      <c r="K22" s="474" t="s">
        <v>181</v>
      </c>
    </row>
    <row r="23" spans="2:11" ht="15.75" customHeight="1" thickBot="1" x14ac:dyDescent="0.4">
      <c r="B23" s="433" t="s">
        <v>224</v>
      </c>
      <c r="C23" s="434"/>
      <c r="D23" s="434"/>
      <c r="E23" s="434"/>
      <c r="F23" s="434"/>
      <c r="G23" s="434"/>
      <c r="H23" s="434"/>
      <c r="I23" s="435"/>
      <c r="J23" s="696"/>
      <c r="K23" s="475"/>
    </row>
    <row r="24" spans="2:11" ht="16" thickBot="1" x14ac:dyDescent="0.4">
      <c r="B24" s="651"/>
      <c r="C24" s="652"/>
      <c r="D24" s="652"/>
      <c r="E24" s="652"/>
      <c r="F24" s="652"/>
      <c r="G24" s="62" t="s">
        <v>225</v>
      </c>
      <c r="H24" s="62" t="s">
        <v>184</v>
      </c>
      <c r="I24" s="62" t="s">
        <v>185</v>
      </c>
      <c r="J24" s="316" t="s">
        <v>186</v>
      </c>
      <c r="K24" s="298" t="s">
        <v>187</v>
      </c>
    </row>
    <row r="25" spans="2:11" ht="15" customHeight="1" x14ac:dyDescent="0.35">
      <c r="B25" s="558" t="s">
        <v>97</v>
      </c>
      <c r="C25" s="559"/>
      <c r="D25" s="559"/>
      <c r="E25" s="559"/>
      <c r="F25" s="653"/>
      <c r="G25" s="286">
        <f>Supplier1!G25</f>
        <v>0</v>
      </c>
      <c r="H25" s="351"/>
      <c r="I25" s="351"/>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c r="K27" s="511"/>
    </row>
    <row r="28" spans="2:11" ht="15" customHeight="1" thickBot="1" x14ac:dyDescent="0.4">
      <c r="B28" s="558" t="s">
        <v>100</v>
      </c>
      <c r="C28" s="559"/>
      <c r="D28" s="559"/>
      <c r="E28" s="559"/>
      <c r="F28" s="653"/>
      <c r="G28" s="283">
        <f>Supplier1!G28</f>
        <v>0</v>
      </c>
      <c r="H28" s="349"/>
      <c r="I28" s="349"/>
      <c r="J28" s="350"/>
      <c r="K28" s="511"/>
    </row>
    <row r="29" spans="2:11" ht="15.75" hidden="1" customHeight="1" thickBot="1" x14ac:dyDescent="0.4">
      <c r="B29" s="685" t="s">
        <v>234</v>
      </c>
      <c r="C29" s="686"/>
      <c r="D29" s="686"/>
      <c r="E29" s="686"/>
      <c r="F29" s="687"/>
      <c r="G29" s="35" t="e">
        <f>Supplier1!#REF!</f>
        <v>#REF!</v>
      </c>
      <c r="H29" s="309"/>
      <c r="I29" s="312"/>
      <c r="J29" s="315"/>
      <c r="K29" s="511"/>
    </row>
    <row r="30" spans="2:11" ht="15" thickBot="1" x14ac:dyDescent="0.4">
      <c r="B30" s="42" t="s">
        <v>189</v>
      </c>
      <c r="C30" s="43"/>
      <c r="D30" s="43"/>
      <c r="E30" s="43"/>
      <c r="F30" s="44"/>
      <c r="G30" s="62">
        <f>SUM(G25:G28)</f>
        <v>0</v>
      </c>
      <c r="H30" s="284">
        <f>($G25*H25)+($G26*H26)+($G27*H27)+($G28*H28)</f>
        <v>0</v>
      </c>
      <c r="I30" s="46">
        <f>($G25*I25)+($G26*I26)+($G27*I27)+($G28*I28)</f>
        <v>0</v>
      </c>
      <c r="K30" s="511"/>
    </row>
    <row r="31" spans="2:11" ht="30"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95" t="s">
        <v>180</v>
      </c>
      <c r="K32" s="511"/>
    </row>
    <row r="33" spans="2:11" ht="15.75" customHeight="1" thickBot="1" x14ac:dyDescent="0.4">
      <c r="B33" s="433" t="s">
        <v>226</v>
      </c>
      <c r="C33" s="434"/>
      <c r="D33" s="434"/>
      <c r="E33" s="434"/>
      <c r="F33" s="434"/>
      <c r="G33" s="434"/>
      <c r="H33" s="434"/>
      <c r="I33" s="435"/>
      <c r="J33" s="696"/>
      <c r="K33" s="511"/>
    </row>
    <row r="34" spans="2:11" ht="16" thickBot="1" x14ac:dyDescent="0.4">
      <c r="B34" s="551"/>
      <c r="C34" s="552"/>
      <c r="D34" s="552"/>
      <c r="E34" s="552"/>
      <c r="F34" s="552"/>
      <c r="G34" s="62" t="s">
        <v>225</v>
      </c>
      <c r="H34" s="62" t="s">
        <v>184</v>
      </c>
      <c r="I34" s="62" t="s">
        <v>185</v>
      </c>
      <c r="J34" s="296" t="s">
        <v>186</v>
      </c>
      <c r="K34" s="511"/>
    </row>
    <row r="35" spans="2:11" ht="30.75" customHeight="1" x14ac:dyDescent="0.35">
      <c r="B35" s="514" t="s">
        <v>193</v>
      </c>
      <c r="C35" s="515"/>
      <c r="D35" s="515"/>
      <c r="E35" s="515"/>
      <c r="F35" s="516"/>
      <c r="G35" s="286">
        <f>Supplier1!G34</f>
        <v>1</v>
      </c>
      <c r="H35" s="345"/>
      <c r="I35" s="365"/>
      <c r="J35" s="346"/>
      <c r="K35" s="511"/>
    </row>
    <row r="36" spans="2:11" ht="15.75" customHeight="1" x14ac:dyDescent="0.35">
      <c r="B36" s="514" t="s">
        <v>105</v>
      </c>
      <c r="C36" s="515"/>
      <c r="D36" s="515"/>
      <c r="E36" s="515"/>
      <c r="F36" s="516"/>
      <c r="G36" s="280">
        <f>Supplier1!G35</f>
        <v>1</v>
      </c>
      <c r="H36" s="347"/>
      <c r="I36" s="366"/>
      <c r="J36" s="348"/>
      <c r="K36" s="511"/>
    </row>
    <row r="37" spans="2:11" ht="15.75" customHeight="1" x14ac:dyDescent="0.35">
      <c r="B37" s="514" t="s">
        <v>106</v>
      </c>
      <c r="C37" s="515"/>
      <c r="D37" s="515"/>
      <c r="E37" s="515"/>
      <c r="F37" s="516"/>
      <c r="G37" s="280">
        <f>Supplier1!G36</f>
        <v>1</v>
      </c>
      <c r="H37" s="347"/>
      <c r="I37" s="366"/>
      <c r="J37" s="348"/>
      <c r="K37" s="511"/>
    </row>
    <row r="38" spans="2:11" ht="15.75" hidden="1" customHeight="1" x14ac:dyDescent="0.35">
      <c r="B38" s="514" t="s">
        <v>107</v>
      </c>
      <c r="C38" s="515"/>
      <c r="D38" s="515"/>
      <c r="E38" s="515"/>
      <c r="F38" s="516"/>
      <c r="G38" s="280">
        <f>Supplier1!G37</f>
        <v>0</v>
      </c>
      <c r="H38" s="347"/>
      <c r="I38" s="366"/>
      <c r="J38" s="348" t="s">
        <v>118</v>
      </c>
      <c r="K38" s="511"/>
    </row>
    <row r="39" spans="2:11" ht="15.75" customHeight="1" x14ac:dyDescent="0.35">
      <c r="B39" s="514" t="s">
        <v>194</v>
      </c>
      <c r="C39" s="515"/>
      <c r="D39" s="515"/>
      <c r="E39" s="515"/>
      <c r="F39" s="516"/>
      <c r="G39" s="280">
        <f>Supplier1!G38</f>
        <v>1</v>
      </c>
      <c r="H39" s="347"/>
      <c r="I39" s="366"/>
      <c r="J39" s="348" t="s">
        <v>118</v>
      </c>
      <c r="K39" s="511"/>
    </row>
    <row r="40" spans="2:11" ht="15.75" customHeight="1" x14ac:dyDescent="0.35">
      <c r="B40" s="514" t="s">
        <v>195</v>
      </c>
      <c r="C40" s="515"/>
      <c r="D40" s="515"/>
      <c r="E40" s="515"/>
      <c r="F40" s="516"/>
      <c r="G40" s="280">
        <f>Supplier1!G39</f>
        <v>1</v>
      </c>
      <c r="H40" s="347"/>
      <c r="I40" s="366"/>
      <c r="J40" s="348" t="s">
        <v>118</v>
      </c>
      <c r="K40" s="511"/>
    </row>
    <row r="41" spans="2:11" ht="15.75" customHeight="1" x14ac:dyDescent="0.35">
      <c r="B41" s="514" t="s">
        <v>196</v>
      </c>
      <c r="C41" s="515"/>
      <c r="D41" s="515"/>
      <c r="E41" s="515"/>
      <c r="F41" s="516"/>
      <c r="G41" s="280">
        <f>Supplier1!G40</f>
        <v>1</v>
      </c>
      <c r="H41" s="347"/>
      <c r="I41" s="366"/>
      <c r="J41" s="348" t="s">
        <v>118</v>
      </c>
      <c r="K41" s="511"/>
    </row>
    <row r="42" spans="2:11" ht="15.75" customHeight="1" thickBot="1" x14ac:dyDescent="0.4">
      <c r="B42" s="517" t="s">
        <v>197</v>
      </c>
      <c r="C42" s="518"/>
      <c r="D42" s="518"/>
      <c r="E42" s="518"/>
      <c r="F42" s="519"/>
      <c r="G42" s="283">
        <f>Supplier1!G41</f>
        <v>1</v>
      </c>
      <c r="H42" s="349"/>
      <c r="I42" s="366"/>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3"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23" t="s">
        <v>229</v>
      </c>
      <c r="D46" s="524"/>
      <c r="E46" s="524"/>
      <c r="F46" s="524"/>
      <c r="G46" s="524"/>
      <c r="H46" s="524"/>
      <c r="I46" s="525"/>
      <c r="J46" s="695" t="s">
        <v>180</v>
      </c>
      <c r="K46" s="474" t="s">
        <v>181</v>
      </c>
    </row>
    <row r="47" spans="2:11" ht="19" thickBot="1" x14ac:dyDescent="0.4">
      <c r="B47" s="131" t="s">
        <v>235</v>
      </c>
      <c r="C47" s="132"/>
      <c r="D47" s="132"/>
      <c r="E47" s="132"/>
      <c r="F47" s="132"/>
      <c r="G47" s="132"/>
      <c r="H47" s="132"/>
      <c r="I47" s="159">
        <f>Supplier1!$I$46</f>
        <v>0.25</v>
      </c>
      <c r="J47" s="696"/>
      <c r="K47" s="475"/>
    </row>
    <row r="48" spans="2:11" ht="16" thickBot="1" x14ac:dyDescent="0.4">
      <c r="B48" s="526"/>
      <c r="C48" s="527"/>
      <c r="D48" s="527"/>
      <c r="E48" s="527"/>
      <c r="F48" s="527"/>
      <c r="G48" s="62" t="s">
        <v>225</v>
      </c>
      <c r="H48" s="62" t="s">
        <v>184</v>
      </c>
      <c r="I48" s="62" t="s">
        <v>185</v>
      </c>
      <c r="J48" s="300" t="s">
        <v>186</v>
      </c>
      <c r="K48" s="298" t="s">
        <v>187</v>
      </c>
    </row>
    <row r="49" spans="2:11" ht="15.75" customHeight="1" x14ac:dyDescent="0.35">
      <c r="B49" s="529" t="s">
        <v>201</v>
      </c>
      <c r="C49" s="530"/>
      <c r="D49" s="530"/>
      <c r="E49" s="530"/>
      <c r="F49" s="531"/>
      <c r="G49" s="286">
        <f>Supplier1!G48</f>
        <v>1</v>
      </c>
      <c r="H49" s="351"/>
      <c r="I49" s="365"/>
      <c r="J49" s="346"/>
      <c r="K49" s="510"/>
    </row>
    <row r="50" spans="2:11" ht="15.75" customHeight="1" x14ac:dyDescent="0.35">
      <c r="B50" s="514" t="s">
        <v>202</v>
      </c>
      <c r="C50" s="515"/>
      <c r="D50" s="515"/>
      <c r="E50" s="515"/>
      <c r="F50" s="516"/>
      <c r="G50" s="280">
        <f>Supplier1!G49</f>
        <v>1</v>
      </c>
      <c r="H50" s="347"/>
      <c r="I50" s="366"/>
      <c r="J50" s="348"/>
      <c r="K50" s="511"/>
    </row>
    <row r="51" spans="2:11" ht="30.75" customHeight="1" x14ac:dyDescent="0.35">
      <c r="B51" s="514" t="s">
        <v>203</v>
      </c>
      <c r="C51" s="515"/>
      <c r="D51" s="515"/>
      <c r="E51" s="515"/>
      <c r="F51" s="516"/>
      <c r="G51" s="280">
        <f>Supplier1!G50</f>
        <v>0</v>
      </c>
      <c r="H51" s="347"/>
      <c r="I51" s="366"/>
      <c r="J51" s="348"/>
      <c r="K51" s="511"/>
    </row>
    <row r="52" spans="2:11" ht="33.75" customHeight="1" x14ac:dyDescent="0.35">
      <c r="B52" s="514" t="s">
        <v>204</v>
      </c>
      <c r="C52" s="515"/>
      <c r="D52" s="515"/>
      <c r="E52" s="515"/>
      <c r="F52" s="516"/>
      <c r="G52" s="280">
        <f>Supplier1!G51</f>
        <v>0</v>
      </c>
      <c r="H52" s="347"/>
      <c r="I52" s="366"/>
      <c r="J52" s="348" t="s">
        <v>118</v>
      </c>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66"/>
      <c r="J53" s="348" t="s">
        <v>118</v>
      </c>
      <c r="K53" s="511"/>
    </row>
    <row r="54" spans="2:11" ht="15.75" hidden="1" customHeight="1" x14ac:dyDescent="0.35">
      <c r="B54" s="506"/>
      <c r="C54" s="504"/>
      <c r="D54" s="504"/>
      <c r="E54" s="504"/>
      <c r="F54" s="504"/>
      <c r="G54" s="280"/>
      <c r="H54" s="347"/>
      <c r="I54" s="366"/>
      <c r="J54" s="348" t="s">
        <v>118</v>
      </c>
      <c r="K54" s="511"/>
    </row>
    <row r="55" spans="2:11" ht="15.75" hidden="1" customHeight="1" x14ac:dyDescent="0.35">
      <c r="B55" s="506"/>
      <c r="C55" s="504"/>
      <c r="D55" s="504"/>
      <c r="E55" s="504"/>
      <c r="F55" s="504"/>
      <c r="G55" s="280"/>
      <c r="H55" s="347"/>
      <c r="I55" s="366"/>
      <c r="J55" s="348" t="s">
        <v>118</v>
      </c>
      <c r="K55" s="511"/>
    </row>
    <row r="56" spans="2:11" ht="15.75" hidden="1" customHeight="1" thickBot="1" x14ac:dyDescent="0.4">
      <c r="B56" s="506"/>
      <c r="C56" s="504"/>
      <c r="D56" s="504"/>
      <c r="E56" s="504"/>
      <c r="F56" s="504"/>
      <c r="G56" s="283"/>
      <c r="H56" s="349"/>
      <c r="I56" s="366"/>
      <c r="J56" s="350" t="s">
        <v>118</v>
      </c>
      <c r="K56" s="512"/>
    </row>
    <row r="57" spans="2:11" ht="15.75" hidden="1" customHeight="1" thickBot="1" x14ac:dyDescent="0.4">
      <c r="B57" s="506"/>
      <c r="C57" s="504"/>
      <c r="D57" s="504"/>
      <c r="E57" s="504"/>
      <c r="F57" s="504"/>
      <c r="G57" s="286"/>
      <c r="H57" s="309"/>
      <c r="I57" s="40"/>
      <c r="J57" s="58" t="s">
        <v>118</v>
      </c>
    </row>
    <row r="58" spans="2:11" ht="15.75" hidden="1" customHeight="1" thickBot="1" x14ac:dyDescent="0.4">
      <c r="B58" s="506"/>
      <c r="C58" s="504"/>
      <c r="D58" s="504"/>
      <c r="E58" s="504"/>
      <c r="F58" s="504"/>
      <c r="G58" s="280"/>
      <c r="H58" s="39"/>
      <c r="I58" s="40"/>
      <c r="J58" s="58" t="s">
        <v>118</v>
      </c>
    </row>
    <row r="59" spans="2:11" ht="15.75" hidden="1" customHeight="1" thickBot="1" x14ac:dyDescent="0.4">
      <c r="B59" s="506"/>
      <c r="C59" s="504"/>
      <c r="D59" s="504"/>
      <c r="E59" s="504"/>
      <c r="F59" s="504"/>
      <c r="G59" s="283"/>
      <c r="H59" s="39"/>
      <c r="I59" s="40"/>
      <c r="J59" s="58" t="s">
        <v>237</v>
      </c>
    </row>
    <row r="60" spans="2:11" ht="15" thickBot="1" x14ac:dyDescent="0.4">
      <c r="B60" s="492" t="s">
        <v>120</v>
      </c>
      <c r="C60" s="493"/>
      <c r="D60" s="493"/>
      <c r="E60" s="493"/>
      <c r="F60" s="493"/>
      <c r="G60" s="62">
        <f>SUM(G49:G59)</f>
        <v>2</v>
      </c>
      <c r="H60" s="284">
        <f>($G49*H49)+($G50*H50)+($G51*H51)+($G52*H52)+($G53*H53)+($G55*H55)+($G56*H56)+($G57*H57)+(G54*H54)</f>
        <v>0</v>
      </c>
      <c r="I60" s="46">
        <f>($G49*I49)+($G50*I50)+($G51*I51)+($G52*I52)+($G53*I53)+($G55*I55)+($G56*I56)+($G57*I57)+(G54*I54)</f>
        <v>0</v>
      </c>
      <c r="K60" s="158"/>
    </row>
    <row r="61" spans="2:11" ht="30.75"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486" t="s">
        <v>180</v>
      </c>
      <c r="K64" s="474" t="s">
        <v>181</v>
      </c>
    </row>
    <row r="65" spans="2:11" ht="15" thickBot="1" x14ac:dyDescent="0.4">
      <c r="B65" s="498" t="s">
        <v>122</v>
      </c>
      <c r="C65" s="499"/>
      <c r="D65" s="499"/>
      <c r="E65" s="499"/>
      <c r="F65" s="499"/>
      <c r="G65" s="499"/>
      <c r="H65" s="499"/>
      <c r="I65" s="647"/>
      <c r="J65" s="488"/>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286">
        <f>Supplier1!G62</f>
        <v>1</v>
      </c>
      <c r="H67" s="352"/>
      <c r="I67" s="352"/>
      <c r="J67" s="353"/>
      <c r="K67" s="510"/>
    </row>
    <row r="68" spans="2:11" ht="15" thickBot="1" x14ac:dyDescent="0.4">
      <c r="B68" s="492" t="s">
        <v>124</v>
      </c>
      <c r="C68" s="493"/>
      <c r="D68" s="493"/>
      <c r="E68" s="493"/>
      <c r="F68" s="494"/>
      <c r="G68" s="62">
        <f>SUM(G67:G67)</f>
        <v>1</v>
      </c>
      <c r="H68" s="284">
        <f>($G67*H67)</f>
        <v>0</v>
      </c>
      <c r="I68" s="46">
        <f>($G67*I67)</f>
        <v>0</v>
      </c>
      <c r="K68" s="511"/>
    </row>
    <row r="69" spans="2:11" ht="33"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486" t="s">
        <v>180</v>
      </c>
      <c r="K72" s="474" t="s">
        <v>181</v>
      </c>
    </row>
    <row r="73" spans="2:11" ht="18.75" customHeight="1" x14ac:dyDescent="0.35">
      <c r="B73" s="630" t="s">
        <v>127</v>
      </c>
      <c r="C73" s="631"/>
      <c r="D73" s="631"/>
      <c r="E73" s="631"/>
      <c r="F73" s="631"/>
      <c r="G73" s="631"/>
      <c r="H73" s="643"/>
      <c r="I73" s="636"/>
      <c r="J73" s="487"/>
      <c r="K73" s="476"/>
    </row>
    <row r="74" spans="2:11" ht="19.5" customHeight="1" thickBot="1" x14ac:dyDescent="0.4">
      <c r="B74" s="433" t="s">
        <v>126</v>
      </c>
      <c r="C74" s="434"/>
      <c r="D74" s="434"/>
      <c r="E74" s="434"/>
      <c r="F74" s="434"/>
      <c r="G74" s="434"/>
      <c r="H74" s="435"/>
      <c r="I74" s="637"/>
      <c r="J74" s="488"/>
      <c r="K74" s="475"/>
    </row>
    <row r="75" spans="2:11" ht="16.5" customHeight="1" thickBot="1" x14ac:dyDescent="0.4">
      <c r="B75" s="489"/>
      <c r="C75" s="490"/>
      <c r="D75" s="490"/>
      <c r="E75" s="490"/>
      <c r="F75" s="491"/>
      <c r="G75" s="62" t="s">
        <v>225</v>
      </c>
      <c r="H75" s="62" t="s">
        <v>184</v>
      </c>
      <c r="I75" s="62" t="s">
        <v>185</v>
      </c>
      <c r="J75" s="278" t="s">
        <v>186</v>
      </c>
      <c r="K75" s="298" t="s">
        <v>187</v>
      </c>
    </row>
    <row r="76" spans="2:11" ht="15.75" customHeight="1" thickBot="1" x14ac:dyDescent="0.4">
      <c r="B76" s="503" t="s">
        <v>233</v>
      </c>
      <c r="C76" s="504"/>
      <c r="D76" s="504"/>
      <c r="E76" s="504"/>
      <c r="F76" s="505"/>
      <c r="G76" s="286">
        <f>Supplier1!G71</f>
        <v>1</v>
      </c>
      <c r="H76" s="358"/>
      <c r="I76" s="352"/>
      <c r="J76" s="353"/>
      <c r="K76" s="510"/>
    </row>
    <row r="77" spans="2:11" ht="15" thickBot="1" x14ac:dyDescent="0.4">
      <c r="B77" s="492" t="s">
        <v>128</v>
      </c>
      <c r="C77" s="493"/>
      <c r="D77" s="493"/>
      <c r="E77" s="493"/>
      <c r="F77" s="494"/>
      <c r="G77" s="62">
        <f>SUM(G76:G76)</f>
        <v>1</v>
      </c>
      <c r="H77" s="284">
        <f>($G76*H76)</f>
        <v>0</v>
      </c>
      <c r="I77" s="46">
        <f>($G76*I76)</f>
        <v>0</v>
      </c>
      <c r="K77" s="512"/>
    </row>
    <row r="78" spans="2:11" ht="31.5"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93" t="s">
        <v>180</v>
      </c>
      <c r="K81" s="474" t="s">
        <v>181</v>
      </c>
    </row>
    <row r="82" spans="2:11" ht="15.75" customHeight="1" thickBot="1" x14ac:dyDescent="0.4">
      <c r="B82" s="433" t="s">
        <v>215</v>
      </c>
      <c r="C82" s="434"/>
      <c r="D82" s="434"/>
      <c r="E82" s="434"/>
      <c r="F82" s="434"/>
      <c r="G82" s="434"/>
      <c r="H82" s="435"/>
      <c r="I82" s="485"/>
      <c r="J82" s="694"/>
      <c r="K82" s="475"/>
    </row>
    <row r="83" spans="2:11" ht="16" thickBot="1" x14ac:dyDescent="0.4">
      <c r="B83" s="632"/>
      <c r="C83" s="633"/>
      <c r="D83" s="633"/>
      <c r="E83" s="633"/>
      <c r="F83" s="634"/>
      <c r="G83" s="197" t="s">
        <v>225</v>
      </c>
      <c r="H83" s="285" t="s">
        <v>184</v>
      </c>
      <c r="I83" s="62" t="s">
        <v>185</v>
      </c>
      <c r="J83" s="278" t="s">
        <v>186</v>
      </c>
      <c r="K83" s="298" t="s">
        <v>187</v>
      </c>
    </row>
    <row r="84" spans="2:11" x14ac:dyDescent="0.35">
      <c r="B84" s="507" t="s">
        <v>130</v>
      </c>
      <c r="C84" s="508"/>
      <c r="D84" s="508"/>
      <c r="E84" s="508"/>
      <c r="F84" s="509"/>
      <c r="G84" s="282">
        <f>Supplier1!G79</f>
        <v>1</v>
      </c>
      <c r="H84" s="345"/>
      <c r="I84" s="345"/>
      <c r="J84" s="346"/>
      <c r="K84" s="510"/>
    </row>
    <row r="85" spans="2:11" ht="15.75" customHeight="1" thickBot="1" x14ac:dyDescent="0.4">
      <c r="B85" s="507" t="s">
        <v>131</v>
      </c>
      <c r="C85" s="508"/>
      <c r="D85" s="508"/>
      <c r="E85" s="508"/>
      <c r="F85" s="509"/>
      <c r="G85" s="283">
        <f>Supplier1!G80</f>
        <v>1</v>
      </c>
      <c r="H85" s="349"/>
      <c r="I85" s="349"/>
      <c r="J85" s="350"/>
      <c r="K85" s="512"/>
    </row>
    <row r="86" spans="2:11" ht="15" thickBot="1" x14ac:dyDescent="0.4">
      <c r="B86" s="492" t="s">
        <v>132</v>
      </c>
      <c r="C86" s="493"/>
      <c r="D86" s="493"/>
      <c r="E86" s="493"/>
      <c r="F86" s="494"/>
      <c r="G86" s="62">
        <f>SUM(G84:G85)</f>
        <v>2</v>
      </c>
      <c r="H86" s="287">
        <f>($G84*H84)+($G85*H85)</f>
        <v>0</v>
      </c>
      <c r="I86" s="46">
        <f>($G84*I84)+($G85*I85)</f>
        <v>0</v>
      </c>
    </row>
    <row r="87" spans="2:11" ht="31.5"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664" t="s">
        <v>217</v>
      </c>
      <c r="C89" s="665"/>
      <c r="D89" s="665"/>
      <c r="E89" s="665"/>
      <c r="F89" s="666"/>
    </row>
    <row r="90" spans="2:11" ht="201.75"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Supplier4!I2</f>
        <v>240-12248652</v>
      </c>
      <c r="L2" s="27" t="s">
        <v>136</v>
      </c>
      <c r="M2" s="27" t="s">
        <v>137</v>
      </c>
    </row>
    <row r="3" spans="2:13" ht="13.5" customHeight="1" thickBot="1" x14ac:dyDescent="0.4">
      <c r="B3" s="579"/>
      <c r="C3" s="689"/>
      <c r="D3" s="586"/>
      <c r="E3" s="587"/>
      <c r="F3" s="588"/>
      <c r="G3" s="492" t="s">
        <v>139</v>
      </c>
      <c r="H3" s="494"/>
      <c r="I3" s="26" t="str">
        <f>Supplier4!I3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Supplier4!G7</f>
        <v>eg: Senior Advisor: Supplier Quality Management</v>
      </c>
      <c r="H7" s="622"/>
      <c r="I7" s="623"/>
      <c r="J7" s="28" t="s">
        <v>153</v>
      </c>
      <c r="M7" s="27"/>
    </row>
    <row r="8" spans="2:13" ht="19" thickBot="1" x14ac:dyDescent="0.5">
      <c r="B8" s="589" t="s">
        <v>154</v>
      </c>
      <c r="C8" s="620"/>
      <c r="D8" s="591">
        <f>Supplier1!$D$8</f>
        <v>0</v>
      </c>
      <c r="E8" s="592"/>
      <c r="F8" s="593"/>
      <c r="G8" s="621" t="str">
        <f>Supplier4!G8</f>
        <v>Report Revision</v>
      </c>
      <c r="H8" s="623"/>
      <c r="I8" s="356">
        <f>Supplier4!I8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c r="E15" s="592"/>
      <c r="F15" s="593"/>
      <c r="G15" s="661"/>
      <c r="H15" s="662"/>
      <c r="I15" s="663"/>
      <c r="J15" s="31" t="s">
        <v>169</v>
      </c>
    </row>
    <row r="16" spans="2:13" ht="29.25" customHeight="1" thickBot="1" x14ac:dyDescent="0.5">
      <c r="B16" s="535" t="s">
        <v>170</v>
      </c>
      <c r="C16" s="536"/>
      <c r="D16" s="654"/>
      <c r="E16" s="624"/>
      <c r="F16" s="624"/>
      <c r="G16" s="624"/>
      <c r="H16" s="624"/>
      <c r="I16" s="625"/>
      <c r="J16" s="29"/>
    </row>
    <row r="17" spans="2:11" ht="29.25" customHeight="1" thickBot="1" x14ac:dyDescent="0.5">
      <c r="B17" s="540" t="s">
        <v>171</v>
      </c>
      <c r="C17" s="541"/>
      <c r="D17" s="655"/>
      <c r="E17" s="543"/>
      <c r="F17" s="544" t="s">
        <v>172</v>
      </c>
      <c r="G17" s="545"/>
      <c r="H17" s="373"/>
      <c r="I17" s="371"/>
      <c r="J17" s="29"/>
    </row>
    <row r="18" spans="2:11" ht="29.5" thickBot="1" x14ac:dyDescent="0.4">
      <c r="B18" s="546" t="s">
        <v>173</v>
      </c>
      <c r="C18" s="547"/>
      <c r="D18" s="34" t="s">
        <v>174</v>
      </c>
      <c r="E18" s="35">
        <f>Supplier4!E18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5.2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95" t="s">
        <v>180</v>
      </c>
      <c r="K22" s="474" t="s">
        <v>181</v>
      </c>
    </row>
    <row r="23" spans="2:11" ht="15" thickBot="1" x14ac:dyDescent="0.4">
      <c r="B23" s="433" t="s">
        <v>238</v>
      </c>
      <c r="C23" s="434"/>
      <c r="D23" s="434"/>
      <c r="E23" s="434"/>
      <c r="F23" s="434"/>
      <c r="G23" s="434"/>
      <c r="H23" s="434"/>
      <c r="I23" s="435"/>
      <c r="J23" s="696"/>
      <c r="K23" s="475"/>
    </row>
    <row r="24" spans="2:11" ht="16" thickBot="1" x14ac:dyDescent="0.4">
      <c r="B24" s="651"/>
      <c r="C24" s="652"/>
      <c r="D24" s="652"/>
      <c r="E24" s="652"/>
      <c r="F24" s="652"/>
      <c r="G24" s="62" t="s">
        <v>225</v>
      </c>
      <c r="H24" s="62" t="s">
        <v>184</v>
      </c>
      <c r="I24" s="62" t="s">
        <v>185</v>
      </c>
      <c r="J24" s="277" t="s">
        <v>186</v>
      </c>
      <c r="K24" s="298" t="s">
        <v>187</v>
      </c>
    </row>
    <row r="25" spans="2:11" ht="15" customHeight="1" x14ac:dyDescent="0.35">
      <c r="B25" s="558" t="s">
        <v>97</v>
      </c>
      <c r="C25" s="559"/>
      <c r="D25" s="559"/>
      <c r="E25" s="559"/>
      <c r="F25" s="653"/>
      <c r="G25" s="286">
        <f>Supplier1!G25</f>
        <v>0</v>
      </c>
      <c r="H25" s="345"/>
      <c r="I25" s="358"/>
      <c r="J25" s="346"/>
      <c r="K25" s="510"/>
    </row>
    <row r="26" spans="2:11" ht="15" customHeight="1" x14ac:dyDescent="0.35">
      <c r="B26" s="558" t="s">
        <v>98</v>
      </c>
      <c r="C26" s="559"/>
      <c r="D26" s="559"/>
      <c r="E26" s="559"/>
      <c r="F26" s="653"/>
      <c r="G26" s="280">
        <f>Supplier1!G26</f>
        <v>0</v>
      </c>
      <c r="H26" s="347"/>
      <c r="I26" s="359"/>
      <c r="J26" s="348" t="s">
        <v>118</v>
      </c>
      <c r="K26" s="511"/>
    </row>
    <row r="27" spans="2:11" ht="15" customHeight="1" x14ac:dyDescent="0.35">
      <c r="B27" s="558" t="s">
        <v>188</v>
      </c>
      <c r="C27" s="559"/>
      <c r="D27" s="559"/>
      <c r="E27" s="559"/>
      <c r="F27" s="653"/>
      <c r="G27" s="280">
        <f>Supplier1!G27</f>
        <v>0</v>
      </c>
      <c r="H27" s="347"/>
      <c r="I27" s="359"/>
      <c r="J27" s="348" t="s">
        <v>118</v>
      </c>
      <c r="K27" s="511"/>
    </row>
    <row r="28" spans="2:11" ht="15" customHeight="1" thickBot="1" x14ac:dyDescent="0.4">
      <c r="B28" s="558" t="s">
        <v>100</v>
      </c>
      <c r="C28" s="559"/>
      <c r="D28" s="559"/>
      <c r="E28" s="559"/>
      <c r="F28" s="653"/>
      <c r="G28" s="283">
        <f>Supplier1!G28</f>
        <v>0</v>
      </c>
      <c r="H28" s="349"/>
      <c r="I28" s="359"/>
      <c r="J28" s="350" t="s">
        <v>118</v>
      </c>
      <c r="K28" s="511"/>
    </row>
    <row r="29" spans="2:11" ht="15.75" hidden="1" customHeight="1" thickBot="1" x14ac:dyDescent="0.4">
      <c r="B29" s="685" t="s">
        <v>234</v>
      </c>
      <c r="C29" s="686"/>
      <c r="D29" s="686"/>
      <c r="E29" s="686"/>
      <c r="F29" s="687"/>
      <c r="G29" s="288" t="e">
        <f>Supplier1!#REF!</f>
        <v>#REF!</v>
      </c>
      <c r="H29" s="309"/>
      <c r="I29" s="40"/>
      <c r="J29" s="315" t="s">
        <v>118</v>
      </c>
      <c r="K29" s="511"/>
    </row>
    <row r="30" spans="2:11" ht="15" thickBot="1" x14ac:dyDescent="0.4">
      <c r="B30" s="42" t="s">
        <v>189</v>
      </c>
      <c r="C30" s="43"/>
      <c r="D30" s="43"/>
      <c r="E30" s="43"/>
      <c r="F30" s="44"/>
      <c r="G30" s="59">
        <f>SUM(G25:G28)</f>
        <v>0</v>
      </c>
      <c r="H30" s="46">
        <f>($G25*H25)+($G26*H26)+($G27*H27)+($G28*H28)</f>
        <v>0</v>
      </c>
      <c r="I30" s="46">
        <f>($G25*I25)+($G26*I26)+($G27*I27)+($G28*I28)</f>
        <v>0</v>
      </c>
      <c r="K30" s="511"/>
    </row>
    <row r="31" spans="2:11" ht="30.75"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95" t="s">
        <v>180</v>
      </c>
      <c r="K32" s="511"/>
    </row>
    <row r="33" spans="2:11" ht="15.75" customHeight="1" thickBot="1" x14ac:dyDescent="0.4">
      <c r="B33" s="433" t="s">
        <v>226</v>
      </c>
      <c r="C33" s="434"/>
      <c r="D33" s="434"/>
      <c r="E33" s="434"/>
      <c r="F33" s="434"/>
      <c r="G33" s="434"/>
      <c r="H33" s="434"/>
      <c r="I33" s="435"/>
      <c r="J33" s="696"/>
      <c r="K33" s="511"/>
    </row>
    <row r="34" spans="2:11" ht="16" thickBot="1" x14ac:dyDescent="0.4">
      <c r="B34" s="551"/>
      <c r="C34" s="552"/>
      <c r="D34" s="552"/>
      <c r="E34" s="552"/>
      <c r="F34" s="552"/>
      <c r="G34" s="62" t="s">
        <v>225</v>
      </c>
      <c r="H34" s="62" t="s">
        <v>184</v>
      </c>
      <c r="I34" s="62" t="s">
        <v>185</v>
      </c>
      <c r="J34" s="296" t="s">
        <v>186</v>
      </c>
      <c r="K34" s="511"/>
    </row>
    <row r="35" spans="2:11" ht="29.25" customHeight="1" x14ac:dyDescent="0.35">
      <c r="B35" s="514" t="s">
        <v>193</v>
      </c>
      <c r="C35" s="515"/>
      <c r="D35" s="515"/>
      <c r="E35" s="515"/>
      <c r="F35" s="516"/>
      <c r="G35" s="286">
        <f>Supplier1!G34</f>
        <v>1</v>
      </c>
      <c r="H35" s="365"/>
      <c r="I35" s="365"/>
      <c r="J35" s="346"/>
      <c r="K35" s="511"/>
    </row>
    <row r="36" spans="2:11" ht="15.75" customHeight="1" x14ac:dyDescent="0.35">
      <c r="B36" s="514" t="s">
        <v>105</v>
      </c>
      <c r="C36" s="515"/>
      <c r="D36" s="515"/>
      <c r="E36" s="515"/>
      <c r="F36" s="516"/>
      <c r="G36" s="280">
        <f>Supplier1!G35</f>
        <v>1</v>
      </c>
      <c r="H36" s="366"/>
      <c r="I36" s="366"/>
      <c r="J36" s="348"/>
      <c r="K36" s="511"/>
    </row>
    <row r="37" spans="2:11" ht="15.75" customHeight="1" x14ac:dyDescent="0.35">
      <c r="B37" s="514" t="s">
        <v>106</v>
      </c>
      <c r="C37" s="515"/>
      <c r="D37" s="515"/>
      <c r="E37" s="515"/>
      <c r="F37" s="516"/>
      <c r="G37" s="280">
        <f>Supplier1!G36</f>
        <v>1</v>
      </c>
      <c r="H37" s="366"/>
      <c r="I37" s="366"/>
      <c r="J37" s="348"/>
      <c r="K37" s="511"/>
    </row>
    <row r="38" spans="2:11" ht="15.75" hidden="1" customHeight="1" x14ac:dyDescent="0.35">
      <c r="B38" s="514" t="s">
        <v>107</v>
      </c>
      <c r="C38" s="515"/>
      <c r="D38" s="515"/>
      <c r="E38" s="515"/>
      <c r="F38" s="516"/>
      <c r="G38" s="280">
        <f>Supplier1!G37</f>
        <v>0</v>
      </c>
      <c r="H38" s="366"/>
      <c r="I38" s="366"/>
      <c r="J38" s="348" t="s">
        <v>118</v>
      </c>
      <c r="K38" s="511"/>
    </row>
    <row r="39" spans="2:11" ht="15.75" customHeight="1" x14ac:dyDescent="0.35">
      <c r="B39" s="514" t="s">
        <v>194</v>
      </c>
      <c r="C39" s="515"/>
      <c r="D39" s="515"/>
      <c r="E39" s="515"/>
      <c r="F39" s="516"/>
      <c r="G39" s="280">
        <f>Supplier1!G38</f>
        <v>1</v>
      </c>
      <c r="H39" s="366"/>
      <c r="I39" s="366"/>
      <c r="J39" s="348" t="s">
        <v>118</v>
      </c>
      <c r="K39" s="511"/>
    </row>
    <row r="40" spans="2:11" ht="15.75" customHeight="1" x14ac:dyDescent="0.35">
      <c r="B40" s="514" t="s">
        <v>195</v>
      </c>
      <c r="C40" s="515"/>
      <c r="D40" s="515"/>
      <c r="E40" s="515"/>
      <c r="F40" s="516"/>
      <c r="G40" s="280">
        <f>Supplier1!G39</f>
        <v>1</v>
      </c>
      <c r="H40" s="366"/>
      <c r="I40" s="366"/>
      <c r="J40" s="348" t="s">
        <v>118</v>
      </c>
      <c r="K40" s="511"/>
    </row>
    <row r="41" spans="2:11" ht="15.75" customHeight="1" x14ac:dyDescent="0.35">
      <c r="B41" s="514" t="s">
        <v>196</v>
      </c>
      <c r="C41" s="515"/>
      <c r="D41" s="515"/>
      <c r="E41" s="515"/>
      <c r="F41" s="516"/>
      <c r="G41" s="280">
        <f>Supplier1!G40</f>
        <v>1</v>
      </c>
      <c r="H41" s="366"/>
      <c r="I41" s="366"/>
      <c r="J41" s="348" t="s">
        <v>118</v>
      </c>
      <c r="K41" s="511"/>
    </row>
    <row r="42" spans="2:11" ht="15.75" customHeight="1" thickBot="1" x14ac:dyDescent="0.4">
      <c r="B42" s="517" t="s">
        <v>197</v>
      </c>
      <c r="C42" s="518"/>
      <c r="D42" s="518"/>
      <c r="E42" s="518"/>
      <c r="F42" s="519"/>
      <c r="G42" s="283">
        <f>Supplier1!G41</f>
        <v>1</v>
      </c>
      <c r="H42" s="366"/>
      <c r="I42" s="366"/>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3"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95" t="s">
        <v>180</v>
      </c>
      <c r="K46" s="474" t="s">
        <v>181</v>
      </c>
    </row>
    <row r="47" spans="2:11" ht="19" thickBot="1" x14ac:dyDescent="0.4">
      <c r="B47" s="131" t="s">
        <v>235</v>
      </c>
      <c r="C47" s="132"/>
      <c r="D47" s="132"/>
      <c r="E47" s="132"/>
      <c r="F47" s="132"/>
      <c r="G47" s="132"/>
      <c r="H47" s="132"/>
      <c r="I47" s="159">
        <f>Supplier1!$I$46</f>
        <v>0.25</v>
      </c>
      <c r="J47" s="696"/>
      <c r="K47" s="475"/>
    </row>
    <row r="48" spans="2:11" ht="16" thickBot="1" x14ac:dyDescent="0.4">
      <c r="B48" s="526"/>
      <c r="C48" s="527"/>
      <c r="D48" s="527"/>
      <c r="E48" s="527"/>
      <c r="F48" s="528"/>
      <c r="G48" s="62" t="s">
        <v>225</v>
      </c>
      <c r="H48" s="62" t="s">
        <v>184</v>
      </c>
      <c r="I48" s="62" t="s">
        <v>185</v>
      </c>
      <c r="J48" s="277" t="s">
        <v>186</v>
      </c>
      <c r="K48" s="298" t="s">
        <v>187</v>
      </c>
    </row>
    <row r="49" spans="2:11" ht="15.75" customHeight="1" x14ac:dyDescent="0.35">
      <c r="B49" s="529" t="s">
        <v>201</v>
      </c>
      <c r="C49" s="530"/>
      <c r="D49" s="530"/>
      <c r="E49" s="530"/>
      <c r="F49" s="531"/>
      <c r="G49" s="282">
        <f>Supplier1!G48</f>
        <v>1</v>
      </c>
      <c r="H49" s="345"/>
      <c r="I49" s="345"/>
      <c r="J49" s="346"/>
      <c r="K49" s="510"/>
    </row>
    <row r="50" spans="2:11" ht="15.75" customHeight="1" x14ac:dyDescent="0.35">
      <c r="B50" s="514" t="s">
        <v>202</v>
      </c>
      <c r="C50" s="515"/>
      <c r="D50" s="515"/>
      <c r="E50" s="515"/>
      <c r="F50" s="516"/>
      <c r="G50" s="280">
        <f>Supplier1!G49</f>
        <v>1</v>
      </c>
      <c r="H50" s="347"/>
      <c r="I50" s="347"/>
      <c r="J50" s="348"/>
      <c r="K50" s="511"/>
    </row>
    <row r="51" spans="2:11" ht="31.5" customHeight="1" x14ac:dyDescent="0.35">
      <c r="B51" s="514" t="s">
        <v>203</v>
      </c>
      <c r="C51" s="515"/>
      <c r="D51" s="515"/>
      <c r="E51" s="515"/>
      <c r="F51" s="516"/>
      <c r="G51" s="280">
        <f>Supplier1!G50</f>
        <v>0</v>
      </c>
      <c r="H51" s="347"/>
      <c r="I51" s="347"/>
      <c r="J51" s="348"/>
      <c r="K51" s="511"/>
    </row>
    <row r="52" spans="2:11" ht="33" customHeight="1" x14ac:dyDescent="0.35">
      <c r="B52" s="514" t="s">
        <v>204</v>
      </c>
      <c r="C52" s="515"/>
      <c r="D52" s="515"/>
      <c r="E52" s="515"/>
      <c r="F52" s="516"/>
      <c r="G52" s="280">
        <f>Supplier1!G51</f>
        <v>0</v>
      </c>
      <c r="H52" s="347"/>
      <c r="I52" s="347"/>
      <c r="J52" s="348" t="s">
        <v>118</v>
      </c>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47"/>
      <c r="J53" s="348" t="s">
        <v>118</v>
      </c>
      <c r="K53" s="511"/>
    </row>
    <row r="54" spans="2:11" ht="15.75" hidden="1" customHeight="1" x14ac:dyDescent="0.35">
      <c r="B54" s="506"/>
      <c r="C54" s="504"/>
      <c r="D54" s="504"/>
      <c r="E54" s="504"/>
      <c r="F54" s="504"/>
      <c r="G54" s="280"/>
      <c r="H54" s="347"/>
      <c r="I54" s="347"/>
      <c r="J54" s="348" t="s">
        <v>118</v>
      </c>
      <c r="K54" s="511"/>
    </row>
    <row r="55" spans="2:11" ht="15.75" hidden="1" customHeight="1" x14ac:dyDescent="0.35">
      <c r="B55" s="506"/>
      <c r="C55" s="504"/>
      <c r="D55" s="504"/>
      <c r="E55" s="504"/>
      <c r="F55" s="504"/>
      <c r="G55" s="280"/>
      <c r="H55" s="347"/>
      <c r="I55" s="347"/>
      <c r="J55" s="348" t="s">
        <v>118</v>
      </c>
      <c r="K55" s="511"/>
    </row>
    <row r="56" spans="2:11" ht="15.75" hidden="1" customHeight="1" thickBot="1" x14ac:dyDescent="0.4">
      <c r="B56" s="506"/>
      <c r="C56" s="504"/>
      <c r="D56" s="504"/>
      <c r="E56" s="504"/>
      <c r="F56" s="504"/>
      <c r="G56" s="283"/>
      <c r="H56" s="349"/>
      <c r="I56" s="349"/>
      <c r="J56" s="350" t="s">
        <v>118</v>
      </c>
      <c r="K56" s="512"/>
    </row>
    <row r="57" spans="2:11" ht="15.75" hidden="1" customHeight="1" thickBot="1" x14ac:dyDescent="0.4">
      <c r="B57" s="506"/>
      <c r="C57" s="504"/>
      <c r="D57" s="504"/>
      <c r="E57" s="504"/>
      <c r="F57" s="505"/>
      <c r="G57" s="279"/>
      <c r="H57" s="309"/>
      <c r="I57" s="312"/>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c r="K60" s="158"/>
    </row>
    <row r="61" spans="2:11" ht="33"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486" t="s">
        <v>180</v>
      </c>
      <c r="K64" s="474" t="s">
        <v>181</v>
      </c>
    </row>
    <row r="65" spans="2:11" ht="15" thickBot="1" x14ac:dyDescent="0.4">
      <c r="B65" s="498" t="s">
        <v>122</v>
      </c>
      <c r="C65" s="499"/>
      <c r="D65" s="499"/>
      <c r="E65" s="499"/>
      <c r="F65" s="499"/>
      <c r="G65" s="499"/>
      <c r="H65" s="499"/>
      <c r="I65" s="647"/>
      <c r="J65" s="488"/>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62">
        <f>Supplier1!G62</f>
        <v>1</v>
      </c>
      <c r="H67" s="352"/>
      <c r="I67" s="352"/>
      <c r="J67" s="353"/>
      <c r="K67" s="510"/>
    </row>
    <row r="68" spans="2:11" ht="15" thickBot="1" x14ac:dyDescent="0.4">
      <c r="B68" s="492" t="s">
        <v>124</v>
      </c>
      <c r="C68" s="493"/>
      <c r="D68" s="493"/>
      <c r="E68" s="493"/>
      <c r="F68" s="494"/>
      <c r="G68" s="62">
        <f>SUM(G67:G67)</f>
        <v>1</v>
      </c>
      <c r="H68" s="46">
        <f>($G67*H67)</f>
        <v>0</v>
      </c>
      <c r="I68" s="46">
        <f>($G67*I67)</f>
        <v>0</v>
      </c>
      <c r="K68" s="511"/>
    </row>
    <row r="69" spans="2:11" ht="33"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486" t="s">
        <v>180</v>
      </c>
      <c r="K72" s="474" t="s">
        <v>181</v>
      </c>
    </row>
    <row r="73" spans="2:11" ht="18.75" customHeight="1" x14ac:dyDescent="0.35">
      <c r="B73" s="630" t="s">
        <v>127</v>
      </c>
      <c r="C73" s="631"/>
      <c r="D73" s="631"/>
      <c r="E73" s="631"/>
      <c r="F73" s="631"/>
      <c r="G73" s="631"/>
      <c r="H73" s="643"/>
      <c r="I73" s="636"/>
      <c r="J73" s="487"/>
      <c r="K73" s="476"/>
    </row>
    <row r="74" spans="2:11" ht="19.5" customHeight="1" thickBot="1" x14ac:dyDescent="0.4">
      <c r="B74" s="433" t="s">
        <v>126</v>
      </c>
      <c r="C74" s="434"/>
      <c r="D74" s="434"/>
      <c r="E74" s="434"/>
      <c r="F74" s="434"/>
      <c r="G74" s="434"/>
      <c r="H74" s="435"/>
      <c r="I74" s="637"/>
      <c r="J74" s="488"/>
      <c r="K74" s="475"/>
    </row>
    <row r="75" spans="2:11" ht="16.5" customHeight="1" thickBot="1" x14ac:dyDescent="0.4">
      <c r="B75" s="489"/>
      <c r="C75" s="490"/>
      <c r="D75" s="490"/>
      <c r="E75" s="490"/>
      <c r="F75" s="491"/>
      <c r="G75" s="62" t="s">
        <v>225</v>
      </c>
      <c r="H75" s="62" t="s">
        <v>184</v>
      </c>
      <c r="I75" s="62" t="s">
        <v>185</v>
      </c>
      <c r="J75" s="278" t="s">
        <v>186</v>
      </c>
      <c r="K75" s="298" t="s">
        <v>187</v>
      </c>
    </row>
    <row r="76" spans="2:11" ht="15.75" customHeight="1" thickBot="1" x14ac:dyDescent="0.4">
      <c r="B76" s="503" t="s">
        <v>233</v>
      </c>
      <c r="C76" s="504"/>
      <c r="D76" s="504"/>
      <c r="E76" s="504"/>
      <c r="F76" s="505"/>
      <c r="G76" s="35">
        <f>Supplier1!G71</f>
        <v>1</v>
      </c>
      <c r="H76" s="358"/>
      <c r="I76" s="352"/>
      <c r="J76" s="353"/>
      <c r="K76" s="510"/>
    </row>
    <row r="77" spans="2:11" ht="15" thickBot="1" x14ac:dyDescent="0.4">
      <c r="B77" s="492" t="s">
        <v>128</v>
      </c>
      <c r="C77" s="493"/>
      <c r="D77" s="493"/>
      <c r="E77" s="493"/>
      <c r="F77" s="494"/>
      <c r="G77" s="61">
        <f>SUM(G76:G76)</f>
        <v>1</v>
      </c>
      <c r="H77" s="46">
        <f>($G76*H76)</f>
        <v>0</v>
      </c>
      <c r="I77" s="46">
        <f>($G76*I76)</f>
        <v>0</v>
      </c>
      <c r="K77" s="512"/>
    </row>
    <row r="78" spans="2:11" ht="30"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486" t="s">
        <v>180</v>
      </c>
      <c r="K81" s="474" t="s">
        <v>181</v>
      </c>
    </row>
    <row r="82" spans="2:11" ht="15.75" customHeight="1" thickBot="1" x14ac:dyDescent="0.4">
      <c r="B82" s="433" t="s">
        <v>215</v>
      </c>
      <c r="C82" s="434"/>
      <c r="D82" s="434"/>
      <c r="E82" s="434"/>
      <c r="F82" s="434"/>
      <c r="G82" s="434"/>
      <c r="H82" s="435"/>
      <c r="I82" s="485"/>
      <c r="J82" s="488"/>
      <c r="K82" s="475"/>
    </row>
    <row r="83" spans="2:11" ht="16" thickBot="1" x14ac:dyDescent="0.4">
      <c r="B83" s="632"/>
      <c r="C83" s="633"/>
      <c r="D83" s="633"/>
      <c r="E83" s="633"/>
      <c r="F83" s="634"/>
      <c r="G83" s="62" t="s">
        <v>225</v>
      </c>
      <c r="H83" s="62" t="s">
        <v>184</v>
      </c>
      <c r="I83" s="62" t="s">
        <v>185</v>
      </c>
      <c r="J83" s="278" t="s">
        <v>186</v>
      </c>
      <c r="K83" s="298" t="s">
        <v>187</v>
      </c>
    </row>
    <row r="84" spans="2:11" x14ac:dyDescent="0.35">
      <c r="B84" s="507" t="s">
        <v>130</v>
      </c>
      <c r="C84" s="508"/>
      <c r="D84" s="508"/>
      <c r="E84" s="508"/>
      <c r="F84" s="509"/>
      <c r="G84" s="286">
        <f>Supplier1!G79</f>
        <v>1</v>
      </c>
      <c r="H84" s="345"/>
      <c r="I84" s="365"/>
      <c r="J84" s="346"/>
      <c r="K84" s="510"/>
    </row>
    <row r="85" spans="2:11" ht="15.75" customHeight="1" thickBot="1" x14ac:dyDescent="0.4">
      <c r="B85" s="507" t="s">
        <v>131</v>
      </c>
      <c r="C85" s="508"/>
      <c r="D85" s="508"/>
      <c r="E85" s="508"/>
      <c r="F85" s="509"/>
      <c r="G85" s="283">
        <f>Supplier1!G80</f>
        <v>1</v>
      </c>
      <c r="H85" s="349"/>
      <c r="I85" s="366"/>
      <c r="J85" s="350"/>
      <c r="K85" s="512"/>
    </row>
    <row r="86" spans="2:11" ht="15" thickBot="1" x14ac:dyDescent="0.4">
      <c r="B86" s="492" t="s">
        <v>132</v>
      </c>
      <c r="C86" s="493"/>
      <c r="D86" s="493"/>
      <c r="E86" s="493"/>
      <c r="F86" s="494"/>
      <c r="G86" s="45">
        <f>SUM(G84:G85)</f>
        <v>2</v>
      </c>
      <c r="H86" s="55">
        <f>($G84*H84)+($G85*H85)</f>
        <v>0</v>
      </c>
      <c r="I86" s="46">
        <f>($G84*I84)+($G85*I85)</f>
        <v>0</v>
      </c>
    </row>
    <row r="87" spans="2:11" ht="30.75"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664" t="s">
        <v>217</v>
      </c>
      <c r="C89" s="665"/>
      <c r="D89" s="665"/>
      <c r="E89" s="665"/>
      <c r="F89" s="666"/>
    </row>
    <row r="90" spans="2:11" ht="201"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Supplier5!I2</f>
        <v>240-12248652</v>
      </c>
      <c r="L2" s="27" t="s">
        <v>136</v>
      </c>
      <c r="M2" s="27" t="s">
        <v>137</v>
      </c>
    </row>
    <row r="3" spans="2:13" ht="13.5" customHeight="1" thickBot="1" x14ac:dyDescent="0.4">
      <c r="B3" s="579"/>
      <c r="C3" s="689"/>
      <c r="D3" s="586"/>
      <c r="E3" s="587"/>
      <c r="F3" s="588"/>
      <c r="G3" s="492" t="s">
        <v>139</v>
      </c>
      <c r="H3" s="494"/>
      <c r="I3" s="26" t="str">
        <f>Supplier5!I3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Supplier5!G7</f>
        <v>eg: Senior Advisor: Supplier Quality Management</v>
      </c>
      <c r="H7" s="622"/>
      <c r="I7" s="623"/>
      <c r="J7" s="28" t="s">
        <v>153</v>
      </c>
      <c r="M7" s="27"/>
    </row>
    <row r="8" spans="2:13" ht="19" thickBot="1" x14ac:dyDescent="0.5">
      <c r="B8" s="589" t="s">
        <v>154</v>
      </c>
      <c r="C8" s="620"/>
      <c r="D8" s="591">
        <f>Supplier1!$D$8</f>
        <v>0</v>
      </c>
      <c r="E8" s="592"/>
      <c r="F8" s="593"/>
      <c r="G8" s="621" t="str">
        <f>Supplier5!G8</f>
        <v>Report Revision</v>
      </c>
      <c r="H8" s="623"/>
      <c r="I8" s="370">
        <f>Supplier5!I8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27.75" customHeight="1" thickBot="1" x14ac:dyDescent="0.5">
      <c r="B17" s="540" t="s">
        <v>171</v>
      </c>
      <c r="C17" s="541"/>
      <c r="D17" s="655" t="s">
        <v>118</v>
      </c>
      <c r="E17" s="543"/>
      <c r="F17" s="544" t="s">
        <v>172</v>
      </c>
      <c r="G17" s="545"/>
      <c r="H17" s="373"/>
      <c r="I17" s="371"/>
      <c r="J17" s="29"/>
    </row>
    <row r="18" spans="2:11" ht="29.5" thickBot="1" x14ac:dyDescent="0.4">
      <c r="B18" s="546" t="s">
        <v>173</v>
      </c>
      <c r="C18" s="547"/>
      <c r="D18" s="34" t="s">
        <v>174</v>
      </c>
      <c r="E18" s="35">
        <f>Supplier5!E18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2.2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44" t="s">
        <v>180</v>
      </c>
      <c r="K22" s="474" t="s">
        <v>181</v>
      </c>
    </row>
    <row r="23" spans="2:11" ht="15" thickBot="1" x14ac:dyDescent="0.4">
      <c r="B23" s="433" t="s">
        <v>238</v>
      </c>
      <c r="C23" s="434"/>
      <c r="D23" s="434"/>
      <c r="E23" s="434"/>
      <c r="F23" s="434"/>
      <c r="G23" s="434"/>
      <c r="H23" s="434"/>
      <c r="I23" s="435"/>
      <c r="J23" s="645"/>
      <c r="K23" s="475"/>
    </row>
    <row r="24" spans="2:11" ht="16" thickBot="1" x14ac:dyDescent="0.4">
      <c r="B24" s="651"/>
      <c r="C24" s="652"/>
      <c r="D24" s="652"/>
      <c r="E24" s="652"/>
      <c r="F24" s="652"/>
      <c r="G24" s="62" t="s">
        <v>225</v>
      </c>
      <c r="H24" s="62" t="s">
        <v>184</v>
      </c>
      <c r="I24" s="62" t="s">
        <v>185</v>
      </c>
      <c r="J24" s="277" t="s">
        <v>186</v>
      </c>
      <c r="K24" s="298" t="s">
        <v>187</v>
      </c>
    </row>
    <row r="25" spans="2:11" ht="15" customHeight="1" x14ac:dyDescent="0.35">
      <c r="B25" s="558" t="s">
        <v>97</v>
      </c>
      <c r="C25" s="559"/>
      <c r="D25" s="559"/>
      <c r="E25" s="559"/>
      <c r="F25" s="653"/>
      <c r="G25" s="286">
        <f>Supplier1!G25</f>
        <v>0</v>
      </c>
      <c r="H25" s="345"/>
      <c r="I25" s="345"/>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c r="K27" s="511"/>
    </row>
    <row r="28" spans="2:11" ht="15" customHeight="1" thickBot="1" x14ac:dyDescent="0.4">
      <c r="B28" s="558" t="s">
        <v>100</v>
      </c>
      <c r="C28" s="559"/>
      <c r="D28" s="559"/>
      <c r="E28" s="559"/>
      <c r="F28" s="653"/>
      <c r="G28" s="283">
        <f>Supplier1!G28</f>
        <v>0</v>
      </c>
      <c r="H28" s="349"/>
      <c r="I28" s="349"/>
      <c r="J28" s="350"/>
      <c r="K28" s="511"/>
    </row>
    <row r="29" spans="2:11" ht="15.75" hidden="1" customHeight="1" thickBot="1" x14ac:dyDescent="0.4">
      <c r="B29" s="685" t="s">
        <v>234</v>
      </c>
      <c r="C29" s="686"/>
      <c r="D29" s="686"/>
      <c r="E29" s="686"/>
      <c r="F29" s="687"/>
      <c r="G29" s="288" t="e">
        <f>Supplier1!#REF!</f>
        <v>#REF!</v>
      </c>
      <c r="H29" s="309"/>
      <c r="I29" s="312"/>
      <c r="J29" s="315"/>
      <c r="K29" s="511"/>
    </row>
    <row r="30" spans="2:11" ht="15" thickBot="1" x14ac:dyDescent="0.4">
      <c r="B30" s="42" t="s">
        <v>189</v>
      </c>
      <c r="C30" s="43"/>
      <c r="D30" s="43"/>
      <c r="E30" s="43"/>
      <c r="F30" s="44"/>
      <c r="G30" s="45">
        <f>SUM(G25:G28)</f>
        <v>0</v>
      </c>
      <c r="H30" s="46">
        <f>($G25*H25)+($G26*H26)+($G27*H27)+($G28*H28)</f>
        <v>0</v>
      </c>
      <c r="I30" s="46">
        <f>($G25*I25)+($G26*I26)+($G27*I27)+($G28*I28)</f>
        <v>0</v>
      </c>
      <c r="K30" s="511"/>
    </row>
    <row r="31" spans="2:11" ht="30"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82" t="s">
        <v>180</v>
      </c>
      <c r="K32" s="511"/>
    </row>
    <row r="33" spans="2:11" ht="15.75" customHeight="1" thickBot="1" x14ac:dyDescent="0.4">
      <c r="B33" s="433" t="s">
        <v>226</v>
      </c>
      <c r="C33" s="434"/>
      <c r="D33" s="434"/>
      <c r="E33" s="434"/>
      <c r="F33" s="434"/>
      <c r="G33" s="434"/>
      <c r="H33" s="434"/>
      <c r="I33" s="435"/>
      <c r="J33" s="683"/>
      <c r="K33" s="511"/>
    </row>
    <row r="34" spans="2:11" ht="16" thickBot="1" x14ac:dyDescent="0.4">
      <c r="B34" s="551"/>
      <c r="C34" s="552"/>
      <c r="D34" s="552"/>
      <c r="E34" s="552"/>
      <c r="F34" s="552"/>
      <c r="G34" s="197" t="s">
        <v>225</v>
      </c>
      <c r="H34" s="62" t="s">
        <v>184</v>
      </c>
      <c r="I34" s="62" t="s">
        <v>185</v>
      </c>
      <c r="J34" s="302" t="s">
        <v>186</v>
      </c>
      <c r="K34" s="511"/>
    </row>
    <row r="35" spans="2:11" ht="29.25" customHeight="1" x14ac:dyDescent="0.35">
      <c r="B35" s="514" t="s">
        <v>193</v>
      </c>
      <c r="C35" s="515"/>
      <c r="D35" s="515"/>
      <c r="E35" s="515"/>
      <c r="F35" s="516"/>
      <c r="G35" s="282">
        <f>Supplier1!G34</f>
        <v>1</v>
      </c>
      <c r="H35" s="345"/>
      <c r="I35" s="345"/>
      <c r="J35" s="346"/>
      <c r="K35" s="511"/>
    </row>
    <row r="36" spans="2:11" ht="15.75" customHeight="1" x14ac:dyDescent="0.35">
      <c r="B36" s="514" t="s">
        <v>105</v>
      </c>
      <c r="C36" s="515"/>
      <c r="D36" s="515"/>
      <c r="E36" s="515"/>
      <c r="F36" s="516"/>
      <c r="G36" s="280">
        <f>Supplier1!G35</f>
        <v>1</v>
      </c>
      <c r="H36" s="347"/>
      <c r="I36" s="347"/>
      <c r="J36" s="348"/>
      <c r="K36" s="511"/>
    </row>
    <row r="37" spans="2:11" ht="15.75" customHeight="1" x14ac:dyDescent="0.35">
      <c r="B37" s="514" t="s">
        <v>106</v>
      </c>
      <c r="C37" s="515"/>
      <c r="D37" s="515"/>
      <c r="E37" s="515"/>
      <c r="F37" s="516"/>
      <c r="G37" s="280">
        <f>Supplier1!G36</f>
        <v>1</v>
      </c>
      <c r="H37" s="347"/>
      <c r="I37" s="347"/>
      <c r="J37" s="348"/>
      <c r="K37" s="511"/>
    </row>
    <row r="38" spans="2:11" ht="15.75" hidden="1" customHeight="1" x14ac:dyDescent="0.35">
      <c r="B38" s="514" t="s">
        <v>107</v>
      </c>
      <c r="C38" s="515"/>
      <c r="D38" s="515"/>
      <c r="E38" s="515"/>
      <c r="F38" s="516"/>
      <c r="G38" s="280">
        <f>Supplier1!G37</f>
        <v>0</v>
      </c>
      <c r="H38" s="347"/>
      <c r="I38" s="347"/>
      <c r="J38" s="348"/>
      <c r="K38" s="511"/>
    </row>
    <row r="39" spans="2:11" ht="15.75" customHeight="1" x14ac:dyDescent="0.35">
      <c r="B39" s="514" t="s">
        <v>194</v>
      </c>
      <c r="C39" s="515"/>
      <c r="D39" s="515"/>
      <c r="E39" s="515"/>
      <c r="F39" s="516"/>
      <c r="G39" s="280">
        <f>Supplier1!G38</f>
        <v>1</v>
      </c>
      <c r="H39" s="347"/>
      <c r="I39" s="347"/>
      <c r="J39" s="348"/>
      <c r="K39" s="511"/>
    </row>
    <row r="40" spans="2:11" ht="15.75" customHeight="1" x14ac:dyDescent="0.35">
      <c r="B40" s="514" t="s">
        <v>195</v>
      </c>
      <c r="C40" s="515"/>
      <c r="D40" s="515"/>
      <c r="E40" s="515"/>
      <c r="F40" s="516"/>
      <c r="G40" s="280">
        <f>Supplier1!G39</f>
        <v>1</v>
      </c>
      <c r="H40" s="347"/>
      <c r="I40" s="347"/>
      <c r="J40" s="348"/>
      <c r="K40" s="511"/>
    </row>
    <row r="41" spans="2:11" ht="15.75" customHeight="1" x14ac:dyDescent="0.35">
      <c r="B41" s="514" t="s">
        <v>196</v>
      </c>
      <c r="C41" s="515"/>
      <c r="D41" s="515"/>
      <c r="E41" s="515"/>
      <c r="F41" s="516"/>
      <c r="G41" s="280">
        <f>Supplier1!G40</f>
        <v>1</v>
      </c>
      <c r="H41" s="347"/>
      <c r="I41" s="347"/>
      <c r="J41" s="348"/>
      <c r="K41" s="511"/>
    </row>
    <row r="42" spans="2:11" ht="15.75" customHeight="1" thickBot="1" x14ac:dyDescent="0.4">
      <c r="B42" s="517" t="s">
        <v>197</v>
      </c>
      <c r="C42" s="518"/>
      <c r="D42" s="518"/>
      <c r="E42" s="518"/>
      <c r="F42" s="519"/>
      <c r="G42" s="283">
        <f>Supplier1!G41</f>
        <v>1</v>
      </c>
      <c r="H42" s="349"/>
      <c r="I42" s="349"/>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1.5"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95" t="s">
        <v>180</v>
      </c>
      <c r="K46" s="474" t="s">
        <v>181</v>
      </c>
    </row>
    <row r="47" spans="2:11" ht="19" thickBot="1" x14ac:dyDescent="0.4">
      <c r="B47" s="131" t="s">
        <v>235</v>
      </c>
      <c r="C47" s="132"/>
      <c r="D47" s="132"/>
      <c r="E47" s="132"/>
      <c r="F47" s="132"/>
      <c r="G47" s="132"/>
      <c r="H47" s="132"/>
      <c r="I47" s="159">
        <f>Supplier1!$I$46</f>
        <v>0.25</v>
      </c>
      <c r="J47" s="696"/>
      <c r="K47" s="475"/>
    </row>
    <row r="48" spans="2:11" ht="16" thickBot="1" x14ac:dyDescent="0.4">
      <c r="B48" s="526"/>
      <c r="C48" s="527"/>
      <c r="D48" s="527"/>
      <c r="E48" s="527"/>
      <c r="F48" s="527"/>
      <c r="G48" s="62" t="s">
        <v>225</v>
      </c>
      <c r="H48" s="62" t="s">
        <v>184</v>
      </c>
      <c r="I48" s="62" t="s">
        <v>185</v>
      </c>
      <c r="J48" s="300" t="s">
        <v>186</v>
      </c>
      <c r="K48" s="298" t="s">
        <v>187</v>
      </c>
    </row>
    <row r="49" spans="2:11" ht="15.75" customHeight="1" x14ac:dyDescent="0.35">
      <c r="B49" s="529" t="s">
        <v>201</v>
      </c>
      <c r="C49" s="530"/>
      <c r="D49" s="530"/>
      <c r="E49" s="530"/>
      <c r="F49" s="531"/>
      <c r="G49" s="286">
        <f>Supplier1!G48</f>
        <v>1</v>
      </c>
      <c r="H49" s="351"/>
      <c r="I49" s="365"/>
      <c r="J49" s="346"/>
      <c r="K49" s="510"/>
    </row>
    <row r="50" spans="2:11" ht="15.75" customHeight="1" x14ac:dyDescent="0.35">
      <c r="B50" s="514" t="s">
        <v>202</v>
      </c>
      <c r="C50" s="515"/>
      <c r="D50" s="515"/>
      <c r="E50" s="515"/>
      <c r="F50" s="516"/>
      <c r="G50" s="280">
        <f>Supplier1!G49</f>
        <v>1</v>
      </c>
      <c r="H50" s="347"/>
      <c r="I50" s="366"/>
      <c r="J50" s="348"/>
      <c r="K50" s="511"/>
    </row>
    <row r="51" spans="2:11" ht="30.75" customHeight="1" x14ac:dyDescent="0.35">
      <c r="B51" s="514" t="s">
        <v>203</v>
      </c>
      <c r="C51" s="515"/>
      <c r="D51" s="515"/>
      <c r="E51" s="515"/>
      <c r="F51" s="516"/>
      <c r="G51" s="280">
        <f>Supplier1!G50</f>
        <v>0</v>
      </c>
      <c r="H51" s="347"/>
      <c r="I51" s="366"/>
      <c r="J51" s="348"/>
      <c r="K51" s="511"/>
    </row>
    <row r="52" spans="2:11" ht="33" customHeight="1" x14ac:dyDescent="0.35">
      <c r="B52" s="514" t="s">
        <v>204</v>
      </c>
      <c r="C52" s="515"/>
      <c r="D52" s="515"/>
      <c r="E52" s="515"/>
      <c r="F52" s="516"/>
      <c r="G52" s="280">
        <f>Supplier1!G51</f>
        <v>0</v>
      </c>
      <c r="H52" s="347"/>
      <c r="I52" s="366"/>
      <c r="J52" s="348"/>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c r="H57" s="309"/>
      <c r="I57" s="40"/>
      <c r="J57" s="58" t="s">
        <v>118</v>
      </c>
    </row>
    <row r="58" spans="2:11" ht="15.75" hidden="1" customHeight="1" thickBot="1" x14ac:dyDescent="0.4">
      <c r="B58" s="506"/>
      <c r="C58" s="504"/>
      <c r="D58" s="504"/>
      <c r="E58" s="504"/>
      <c r="F58" s="505"/>
      <c r="G58" s="133"/>
      <c r="H58" s="39"/>
      <c r="I58" s="40"/>
      <c r="J58" s="58" t="s">
        <v>118</v>
      </c>
    </row>
    <row r="59" spans="2:11" ht="15.75" hidden="1" customHeight="1" thickBot="1" x14ac:dyDescent="0.4">
      <c r="B59" s="506"/>
      <c r="C59" s="504"/>
      <c r="D59" s="504"/>
      <c r="E59" s="504"/>
      <c r="F59" s="505"/>
      <c r="G59" s="134"/>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c r="K60" s="158"/>
    </row>
    <row r="61" spans="2:11" ht="30.75"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644" t="s">
        <v>180</v>
      </c>
      <c r="K64" s="474" t="s">
        <v>181</v>
      </c>
    </row>
    <row r="65" spans="2:11" ht="15" thickBot="1" x14ac:dyDescent="0.4">
      <c r="B65" s="498" t="s">
        <v>122</v>
      </c>
      <c r="C65" s="499"/>
      <c r="D65" s="499"/>
      <c r="E65" s="499"/>
      <c r="F65" s="499"/>
      <c r="G65" s="499"/>
      <c r="H65" s="499"/>
      <c r="I65" s="647"/>
      <c r="J65" s="645"/>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35">
        <f>Supplier1!G62</f>
        <v>1</v>
      </c>
      <c r="H67" s="352"/>
      <c r="I67" s="365"/>
      <c r="J67" s="353"/>
      <c r="K67" s="510"/>
    </row>
    <row r="68" spans="2:11" ht="15" thickBot="1" x14ac:dyDescent="0.4">
      <c r="B68" s="492" t="s">
        <v>124</v>
      </c>
      <c r="C68" s="493"/>
      <c r="D68" s="493"/>
      <c r="E68" s="493"/>
      <c r="F68" s="494"/>
      <c r="G68" s="62">
        <f>SUM(G67:G67)</f>
        <v>1</v>
      </c>
      <c r="H68" s="46">
        <f>($G67*H67)</f>
        <v>0</v>
      </c>
      <c r="I68" s="46">
        <f>($G67*I67)</f>
        <v>0</v>
      </c>
      <c r="K68" s="511"/>
    </row>
    <row r="69" spans="2:11" ht="30.75"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682" t="s">
        <v>180</v>
      </c>
      <c r="K72" s="474" t="s">
        <v>181</v>
      </c>
    </row>
    <row r="73" spans="2:11" ht="18.75" customHeight="1" x14ac:dyDescent="0.35">
      <c r="B73" s="630" t="s">
        <v>127</v>
      </c>
      <c r="C73" s="631"/>
      <c r="D73" s="631"/>
      <c r="E73" s="631"/>
      <c r="F73" s="631"/>
      <c r="G73" s="631"/>
      <c r="H73" s="643"/>
      <c r="I73" s="636"/>
      <c r="J73" s="684"/>
      <c r="K73" s="476"/>
    </row>
    <row r="74" spans="2:11" ht="19.5" customHeight="1" thickBot="1" x14ac:dyDescent="0.4">
      <c r="B74" s="433" t="s">
        <v>126</v>
      </c>
      <c r="C74" s="434"/>
      <c r="D74" s="434"/>
      <c r="E74" s="434"/>
      <c r="F74" s="434"/>
      <c r="G74" s="434"/>
      <c r="H74" s="435"/>
      <c r="I74" s="637"/>
      <c r="J74" s="683"/>
      <c r="K74" s="475"/>
    </row>
    <row r="75" spans="2:11" ht="16.5" customHeight="1" thickBot="1" x14ac:dyDescent="0.4">
      <c r="B75" s="489"/>
      <c r="C75" s="490"/>
      <c r="D75" s="490"/>
      <c r="E75" s="490"/>
      <c r="F75" s="491"/>
      <c r="G75" s="62" t="s">
        <v>225</v>
      </c>
      <c r="H75" s="62" t="s">
        <v>184</v>
      </c>
      <c r="I75" s="62" t="s">
        <v>185</v>
      </c>
      <c r="J75" s="278" t="s">
        <v>186</v>
      </c>
      <c r="K75" s="298" t="s">
        <v>187</v>
      </c>
    </row>
    <row r="76" spans="2:11" ht="15.75" customHeight="1" thickBot="1" x14ac:dyDescent="0.4">
      <c r="B76" s="503" t="s">
        <v>233</v>
      </c>
      <c r="C76" s="504"/>
      <c r="D76" s="504"/>
      <c r="E76" s="504"/>
      <c r="F76" s="505"/>
      <c r="G76" s="286">
        <f>Supplier1!G71</f>
        <v>1</v>
      </c>
      <c r="H76" s="352"/>
      <c r="I76" s="365"/>
      <c r="J76" s="353"/>
      <c r="K76" s="510"/>
    </row>
    <row r="77" spans="2:11" ht="15" thickBot="1" x14ac:dyDescent="0.4">
      <c r="B77" s="492" t="s">
        <v>128</v>
      </c>
      <c r="C77" s="493"/>
      <c r="D77" s="493"/>
      <c r="E77" s="493"/>
      <c r="F77" s="494"/>
      <c r="G77" s="62">
        <f>SUM(G76:G76)</f>
        <v>1</v>
      </c>
      <c r="H77" s="284">
        <f>($G76*H76)</f>
        <v>0</v>
      </c>
      <c r="I77" s="46">
        <f>($G76*I76)</f>
        <v>0</v>
      </c>
      <c r="K77" s="512"/>
    </row>
    <row r="78" spans="2:11" ht="31.5"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40" t="s">
        <v>180</v>
      </c>
      <c r="K81" s="474" t="s">
        <v>181</v>
      </c>
    </row>
    <row r="82" spans="2:11" ht="15.75" customHeight="1" thickBot="1" x14ac:dyDescent="0.4">
      <c r="B82" s="433" t="s">
        <v>215</v>
      </c>
      <c r="C82" s="434"/>
      <c r="D82" s="434"/>
      <c r="E82" s="434"/>
      <c r="F82" s="434"/>
      <c r="G82" s="434"/>
      <c r="H82" s="435"/>
      <c r="I82" s="485"/>
      <c r="J82" s="641"/>
      <c r="K82" s="475"/>
    </row>
    <row r="83" spans="2:11" ht="16" thickBot="1" x14ac:dyDescent="0.4">
      <c r="B83" s="632"/>
      <c r="C83" s="633"/>
      <c r="D83" s="633"/>
      <c r="E83" s="633"/>
      <c r="F83" s="634"/>
      <c r="G83" s="62" t="s">
        <v>225</v>
      </c>
      <c r="H83" s="285" t="s">
        <v>184</v>
      </c>
      <c r="I83" s="62" t="s">
        <v>185</v>
      </c>
      <c r="J83" s="278" t="s">
        <v>186</v>
      </c>
      <c r="K83" s="298" t="s">
        <v>187</v>
      </c>
    </row>
    <row r="84" spans="2:11" x14ac:dyDescent="0.35">
      <c r="B84" s="507" t="s">
        <v>130</v>
      </c>
      <c r="C84" s="508"/>
      <c r="D84" s="508"/>
      <c r="E84" s="508"/>
      <c r="F84" s="509"/>
      <c r="G84" s="286">
        <f>Supplier1!G79</f>
        <v>1</v>
      </c>
      <c r="H84" s="351"/>
      <c r="I84" s="365"/>
      <c r="J84" s="346"/>
      <c r="K84" s="510"/>
    </row>
    <row r="85" spans="2:11" ht="15.75" customHeight="1" thickBot="1" x14ac:dyDescent="0.4">
      <c r="B85" s="507" t="s">
        <v>131</v>
      </c>
      <c r="C85" s="508"/>
      <c r="D85" s="508"/>
      <c r="E85" s="508"/>
      <c r="F85" s="509"/>
      <c r="G85" s="283">
        <f>Supplier1!G80</f>
        <v>1</v>
      </c>
      <c r="H85" s="349"/>
      <c r="I85" s="366"/>
      <c r="J85" s="350"/>
      <c r="K85" s="512"/>
    </row>
    <row r="86" spans="2:11" ht="15" thickBot="1" x14ac:dyDescent="0.4">
      <c r="B86" s="492" t="s">
        <v>132</v>
      </c>
      <c r="C86" s="493"/>
      <c r="D86" s="493"/>
      <c r="E86" s="493"/>
      <c r="F86" s="494"/>
      <c r="G86" s="45">
        <f>SUM(G84:G85)</f>
        <v>2</v>
      </c>
      <c r="H86" s="55">
        <f>($G84*H84)+($G85*H85)</f>
        <v>0</v>
      </c>
      <c r="I86" s="46">
        <f>($G84*I84)+($G85*I85)</f>
        <v>0</v>
      </c>
    </row>
    <row r="87" spans="2:11" ht="30.75" customHeight="1" thickBot="1" x14ac:dyDescent="0.4">
      <c r="B87" s="495" t="s">
        <v>216</v>
      </c>
      <c r="C87" s="496"/>
      <c r="D87" s="496"/>
      <c r="E87" s="496"/>
      <c r="F87" s="497"/>
      <c r="G87" s="51"/>
      <c r="H87" s="48">
        <f>IF(G86=0,0,H86/$G$86/2*100%*$I$81)</f>
        <v>0</v>
      </c>
      <c r="I87" s="56">
        <f>IF(G86=0,0,I86/$G$86/2*100%*$I$81)</f>
        <v>0</v>
      </c>
    </row>
    <row r="88" spans="2:11" ht="15" thickBot="1" x14ac:dyDescent="0.4"/>
    <row r="89" spans="2:11" ht="15" thickBot="1" x14ac:dyDescent="0.4">
      <c r="B89" s="664" t="s">
        <v>217</v>
      </c>
      <c r="C89" s="665"/>
      <c r="D89" s="665"/>
      <c r="E89" s="665"/>
      <c r="F89" s="666"/>
    </row>
    <row r="90" spans="2:11" ht="203.25"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77"/>
      <c r="C2" s="688"/>
      <c r="D2" s="583" t="s">
        <v>133</v>
      </c>
      <c r="E2" s="584"/>
      <c r="F2" s="585"/>
      <c r="G2" s="492" t="s">
        <v>134</v>
      </c>
      <c r="H2" s="494"/>
      <c r="I2" s="26" t="str">
        <f>Supplier6!I2</f>
        <v>240-12248652</v>
      </c>
      <c r="L2" s="27" t="s">
        <v>136</v>
      </c>
      <c r="M2" s="27" t="s">
        <v>137</v>
      </c>
    </row>
    <row r="3" spans="2:13" ht="13.5" customHeight="1" thickBot="1" x14ac:dyDescent="0.4">
      <c r="B3" s="579"/>
      <c r="C3" s="689"/>
      <c r="D3" s="586"/>
      <c r="E3" s="587"/>
      <c r="F3" s="588"/>
      <c r="G3" s="492" t="s">
        <v>139</v>
      </c>
      <c r="H3" s="494"/>
      <c r="I3" s="26" t="str">
        <f>Supplier6!I3</f>
        <v>240-105658000</v>
      </c>
      <c r="L3" s="27">
        <v>0</v>
      </c>
      <c r="M3" s="27">
        <v>0</v>
      </c>
    </row>
    <row r="4" spans="2:13" ht="31.5" thickBot="1" x14ac:dyDescent="0.4">
      <c r="B4" s="579"/>
      <c r="C4" s="689"/>
      <c r="D4" s="586" t="s">
        <v>142</v>
      </c>
      <c r="E4" s="587"/>
      <c r="F4" s="587"/>
      <c r="G4" s="667" t="str">
        <f>Supplier1!G4:H4</f>
        <v>Quality Scorecard
Rev 7</v>
      </c>
      <c r="H4" s="668"/>
      <c r="I4" s="26" t="str">
        <f>Supplier1!I4</f>
        <v>Effective Date 21/01/2022</v>
      </c>
      <c r="J4" s="354" t="s">
        <v>145</v>
      </c>
      <c r="L4" s="27">
        <v>1</v>
      </c>
      <c r="M4" s="27">
        <v>1</v>
      </c>
    </row>
    <row r="5" spans="2:13" ht="16.5" customHeight="1" thickBot="1" x14ac:dyDescent="0.4">
      <c r="B5" s="581"/>
      <c r="C5" s="690"/>
      <c r="D5" s="570" t="s">
        <v>146</v>
      </c>
      <c r="E5" s="571"/>
      <c r="F5" s="571"/>
      <c r="G5" s="495" t="s">
        <v>147</v>
      </c>
      <c r="H5" s="497"/>
      <c r="I5" s="369">
        <f>Supplier1!I5</f>
        <v>44573</v>
      </c>
      <c r="M5" s="27">
        <v>2</v>
      </c>
    </row>
    <row r="6" spans="2:13" ht="15" thickBot="1" x14ac:dyDescent="0.4">
      <c r="B6" s="589" t="s">
        <v>148</v>
      </c>
      <c r="C6" s="620"/>
      <c r="D6" s="355" t="str">
        <f>Supplier1!D6</f>
        <v>*</v>
      </c>
      <c r="E6" s="691" t="s">
        <v>150</v>
      </c>
      <c r="F6" s="692"/>
      <c r="G6" s="662" t="str">
        <f>Supplier1!G6</f>
        <v>*</v>
      </c>
      <c r="H6" s="662"/>
      <c r="I6" s="663"/>
      <c r="M6" s="27"/>
    </row>
    <row r="7" spans="2:13" ht="19" thickBot="1" x14ac:dyDescent="0.5">
      <c r="B7" s="589" t="s">
        <v>151</v>
      </c>
      <c r="C7" s="620"/>
      <c r="D7" s="591" t="str">
        <f>Supplier1!$D$7</f>
        <v>*</v>
      </c>
      <c r="E7" s="592"/>
      <c r="F7" s="593"/>
      <c r="G7" s="621" t="str">
        <f>Supplier6!G7</f>
        <v>eg: Senior Advisor: Supplier Quality Management</v>
      </c>
      <c r="H7" s="622"/>
      <c r="I7" s="623"/>
      <c r="J7" s="28" t="s">
        <v>153</v>
      </c>
      <c r="M7" s="27"/>
    </row>
    <row r="8" spans="2:13" ht="19" thickBot="1" x14ac:dyDescent="0.5">
      <c r="B8" s="589" t="s">
        <v>154</v>
      </c>
      <c r="C8" s="620"/>
      <c r="D8" s="591">
        <f>Supplier1!$D$8</f>
        <v>0</v>
      </c>
      <c r="E8" s="592"/>
      <c r="F8" s="593"/>
      <c r="G8" s="621" t="str">
        <f>Supplier6!G8</f>
        <v>Report Revision</v>
      </c>
      <c r="H8" s="623"/>
      <c r="I8" s="370">
        <f>Supplier6!I8</f>
        <v>1</v>
      </c>
      <c r="J8" s="29" t="s">
        <v>156</v>
      </c>
      <c r="M8" s="27"/>
    </row>
    <row r="9" spans="2:13" ht="19" thickBot="1" x14ac:dyDescent="0.5">
      <c r="B9" s="589" t="s">
        <v>157</v>
      </c>
      <c r="C9" s="590"/>
      <c r="D9" s="591" t="str">
        <f>Supplier1!$D$9</f>
        <v>*</v>
      </c>
      <c r="E9" s="592"/>
      <c r="F9" s="592"/>
      <c r="G9" s="592"/>
      <c r="H9" s="592"/>
      <c r="I9" s="593"/>
      <c r="J9" s="29" t="s">
        <v>158</v>
      </c>
    </row>
    <row r="10" spans="2:13" ht="21" x14ac:dyDescent="0.5">
      <c r="B10" s="594" t="s">
        <v>159</v>
      </c>
      <c r="C10" s="595"/>
      <c r="D10" s="671" t="str">
        <f>Supplier1!$D$10</f>
        <v>*</v>
      </c>
      <c r="E10" s="672"/>
      <c r="F10" s="672"/>
      <c r="G10" s="672"/>
      <c r="H10" s="672"/>
      <c r="I10" s="673"/>
      <c r="J10" s="30" t="s">
        <v>160</v>
      </c>
    </row>
    <row r="11" spans="2:13" ht="18.5" x14ac:dyDescent="0.45">
      <c r="B11" s="596"/>
      <c r="C11" s="597"/>
      <c r="D11" s="674"/>
      <c r="E11" s="675"/>
      <c r="F11" s="675"/>
      <c r="G11" s="675"/>
      <c r="H11" s="675"/>
      <c r="I11" s="676"/>
      <c r="J11" s="31" t="s">
        <v>161</v>
      </c>
    </row>
    <row r="12" spans="2:13" ht="19" thickBot="1" x14ac:dyDescent="0.5">
      <c r="B12" s="596"/>
      <c r="C12" s="597"/>
      <c r="D12" s="677"/>
      <c r="E12" s="678"/>
      <c r="F12" s="678"/>
      <c r="G12" s="678"/>
      <c r="H12" s="678"/>
      <c r="I12" s="679"/>
      <c r="J12" s="31" t="s">
        <v>162</v>
      </c>
    </row>
    <row r="13" spans="2:13" ht="19.5" customHeight="1" thickBot="1" x14ac:dyDescent="0.5">
      <c r="B13" s="458" t="s">
        <v>163</v>
      </c>
      <c r="C13" s="459"/>
      <c r="D13" s="459"/>
      <c r="E13" s="459"/>
      <c r="F13" s="459"/>
      <c r="G13" s="459"/>
      <c r="H13" s="459"/>
      <c r="I13" s="607"/>
      <c r="J13" s="31" t="s">
        <v>164</v>
      </c>
    </row>
    <row r="14" spans="2:13" ht="19.5" customHeight="1" thickBot="1" x14ac:dyDescent="0.5">
      <c r="B14" s="656" t="s">
        <v>218</v>
      </c>
      <c r="C14" s="657"/>
      <c r="D14" s="658"/>
      <c r="E14" s="659"/>
      <c r="F14" s="660"/>
      <c r="G14" s="495" t="s">
        <v>166</v>
      </c>
      <c r="H14" s="496"/>
      <c r="I14" s="497"/>
      <c r="J14" s="31" t="s">
        <v>167</v>
      </c>
    </row>
    <row r="15" spans="2:13" ht="18" customHeight="1" thickBot="1" x14ac:dyDescent="0.5">
      <c r="B15" s="612" t="s">
        <v>219</v>
      </c>
      <c r="C15" s="613"/>
      <c r="D15" s="591" t="s">
        <v>118</v>
      </c>
      <c r="E15" s="592"/>
      <c r="F15" s="593"/>
      <c r="G15" s="661"/>
      <c r="H15" s="662"/>
      <c r="I15" s="663"/>
      <c r="J15" s="31" t="s">
        <v>169</v>
      </c>
    </row>
    <row r="16" spans="2:13" ht="29.25" customHeight="1" thickBot="1" x14ac:dyDescent="0.5">
      <c r="B16" s="535" t="s">
        <v>170</v>
      </c>
      <c r="C16" s="536"/>
      <c r="D16" s="654" t="s">
        <v>118</v>
      </c>
      <c r="E16" s="624"/>
      <c r="F16" s="624"/>
      <c r="G16" s="624"/>
      <c r="H16" s="624"/>
      <c r="I16" s="625"/>
      <c r="J16" s="29"/>
    </row>
    <row r="17" spans="2:11" ht="29.25" customHeight="1" thickBot="1" x14ac:dyDescent="0.5">
      <c r="B17" s="540" t="s">
        <v>171</v>
      </c>
      <c r="C17" s="541"/>
      <c r="D17" s="654" t="s">
        <v>118</v>
      </c>
      <c r="E17" s="625"/>
      <c r="F17" s="699" t="s">
        <v>172</v>
      </c>
      <c r="G17" s="700"/>
      <c r="H17" s="373" t="s">
        <v>118</v>
      </c>
      <c r="I17" s="373" t="s">
        <v>118</v>
      </c>
      <c r="J17" s="29"/>
    </row>
    <row r="18" spans="2:11" ht="29.5" thickBot="1" x14ac:dyDescent="0.4">
      <c r="B18" s="546" t="s">
        <v>173</v>
      </c>
      <c r="C18" s="547"/>
      <c r="D18" s="34" t="s">
        <v>174</v>
      </c>
      <c r="E18" s="35">
        <f>Supplier6!E18</f>
        <v>0</v>
      </c>
      <c r="F18" s="36" t="s">
        <v>220</v>
      </c>
      <c r="G18" s="343" t="s">
        <v>221</v>
      </c>
      <c r="H18" s="35" t="s">
        <v>222</v>
      </c>
      <c r="I18" s="344" t="s">
        <v>223</v>
      </c>
    </row>
    <row r="19" spans="2:11" ht="21.5" thickBot="1" x14ac:dyDescent="0.4">
      <c r="B19" s="37"/>
      <c r="C19" s="523" t="s">
        <v>175</v>
      </c>
      <c r="D19" s="524"/>
      <c r="E19" s="524"/>
      <c r="F19" s="524"/>
      <c r="G19" s="524"/>
      <c r="H19" s="524"/>
      <c r="I19" s="525"/>
    </row>
    <row r="20" spans="2:11" ht="34.5" customHeight="1" thickBot="1" x14ac:dyDescent="0.4">
      <c r="B20" s="495" t="s">
        <v>176</v>
      </c>
      <c r="C20" s="496"/>
      <c r="D20" s="496"/>
      <c r="E20" s="496"/>
      <c r="F20" s="496"/>
      <c r="G20" s="496"/>
      <c r="H20" s="496"/>
      <c r="I20" s="497"/>
    </row>
    <row r="21" spans="2:11" ht="19" thickBot="1" x14ac:dyDescent="0.4">
      <c r="B21" s="458" t="s">
        <v>177</v>
      </c>
      <c r="C21" s="459"/>
      <c r="D21" s="459"/>
      <c r="E21" s="607"/>
      <c r="F21" s="459" t="s">
        <v>178</v>
      </c>
      <c r="G21" s="459"/>
      <c r="H21" s="459"/>
      <c r="I21" s="57">
        <f>Supplier1!$I$21</f>
        <v>0.25</v>
      </c>
    </row>
    <row r="22" spans="2:11" ht="15" customHeight="1" x14ac:dyDescent="0.35">
      <c r="B22" s="430" t="s">
        <v>191</v>
      </c>
      <c r="C22" s="431"/>
      <c r="D22" s="431"/>
      <c r="E22" s="431"/>
      <c r="F22" s="431"/>
      <c r="G22" s="431"/>
      <c r="H22" s="431"/>
      <c r="I22" s="432"/>
      <c r="J22" s="644" t="s">
        <v>180</v>
      </c>
      <c r="K22" s="474" t="s">
        <v>181</v>
      </c>
    </row>
    <row r="23" spans="2:11" ht="15" thickBot="1" x14ac:dyDescent="0.4">
      <c r="B23" s="433" t="s">
        <v>238</v>
      </c>
      <c r="C23" s="434"/>
      <c r="D23" s="434"/>
      <c r="E23" s="434"/>
      <c r="F23" s="434"/>
      <c r="G23" s="434"/>
      <c r="H23" s="434"/>
      <c r="I23" s="435"/>
      <c r="J23" s="645"/>
      <c r="K23" s="475"/>
    </row>
    <row r="24" spans="2:11" ht="16" thickBot="1" x14ac:dyDescent="0.4">
      <c r="B24" s="651"/>
      <c r="C24" s="652"/>
      <c r="D24" s="652"/>
      <c r="E24" s="652"/>
      <c r="F24" s="652"/>
      <c r="G24" s="62" t="s">
        <v>225</v>
      </c>
      <c r="H24" s="62" t="s">
        <v>184</v>
      </c>
      <c r="I24" s="62" t="s">
        <v>185</v>
      </c>
      <c r="J24" s="300" t="s">
        <v>186</v>
      </c>
      <c r="K24" s="298" t="s">
        <v>187</v>
      </c>
    </row>
    <row r="25" spans="2:11" ht="15" customHeight="1" x14ac:dyDescent="0.35">
      <c r="B25" s="558" t="s">
        <v>97</v>
      </c>
      <c r="C25" s="559"/>
      <c r="D25" s="559"/>
      <c r="E25" s="559"/>
      <c r="F25" s="653"/>
      <c r="G25" s="286">
        <f>Supplier1!G25</f>
        <v>0</v>
      </c>
      <c r="H25" s="345"/>
      <c r="I25" s="345"/>
      <c r="J25" s="346"/>
      <c r="K25" s="510"/>
    </row>
    <row r="26" spans="2:11" ht="15" customHeight="1" x14ac:dyDescent="0.35">
      <c r="B26" s="558" t="s">
        <v>98</v>
      </c>
      <c r="C26" s="559"/>
      <c r="D26" s="559"/>
      <c r="E26" s="559"/>
      <c r="F26" s="653"/>
      <c r="G26" s="280">
        <f>Supplier1!G26</f>
        <v>0</v>
      </c>
      <c r="H26" s="347"/>
      <c r="I26" s="347"/>
      <c r="J26" s="348"/>
      <c r="K26" s="511"/>
    </row>
    <row r="27" spans="2:11" ht="15" customHeight="1" x14ac:dyDescent="0.35">
      <c r="B27" s="558" t="s">
        <v>188</v>
      </c>
      <c r="C27" s="559"/>
      <c r="D27" s="559"/>
      <c r="E27" s="559"/>
      <c r="F27" s="653"/>
      <c r="G27" s="280">
        <f>Supplier1!G27</f>
        <v>0</v>
      </c>
      <c r="H27" s="347"/>
      <c r="I27" s="347"/>
      <c r="J27" s="348"/>
      <c r="K27" s="511"/>
    </row>
    <row r="28" spans="2:11" ht="15" customHeight="1" thickBot="1" x14ac:dyDescent="0.4">
      <c r="B28" s="558" t="s">
        <v>100</v>
      </c>
      <c r="C28" s="559"/>
      <c r="D28" s="559"/>
      <c r="E28" s="559"/>
      <c r="F28" s="653"/>
      <c r="G28" s="283">
        <f>Supplier1!G28</f>
        <v>0</v>
      </c>
      <c r="H28" s="349"/>
      <c r="I28" s="349"/>
      <c r="J28" s="350"/>
      <c r="K28" s="511"/>
    </row>
    <row r="29" spans="2:11" ht="15.75" hidden="1" customHeight="1" thickBot="1" x14ac:dyDescent="0.4">
      <c r="B29" s="685" t="s">
        <v>234</v>
      </c>
      <c r="C29" s="686"/>
      <c r="D29" s="686"/>
      <c r="E29" s="686"/>
      <c r="F29" s="687"/>
      <c r="G29" s="288" t="e">
        <f>Supplier1!#REF!</f>
        <v>#REF!</v>
      </c>
      <c r="H29" s="309"/>
      <c r="I29" s="312"/>
      <c r="J29" s="315" t="s">
        <v>118</v>
      </c>
      <c r="K29" s="511"/>
    </row>
    <row r="30" spans="2:11" ht="15" thickBot="1" x14ac:dyDescent="0.4">
      <c r="B30" s="42" t="s">
        <v>189</v>
      </c>
      <c r="C30" s="43"/>
      <c r="D30" s="43"/>
      <c r="E30" s="43"/>
      <c r="F30" s="44"/>
      <c r="G30" s="45">
        <f>SUM(G25:G28)</f>
        <v>0</v>
      </c>
      <c r="H30" s="46">
        <f>($G25*H25)+($G26*H26)+($G27*H27)+($G28*H28)</f>
        <v>0</v>
      </c>
      <c r="I30" s="46">
        <f>($G25*I25)+($G26*I26)+($G27*I27)+($G28*I28)</f>
        <v>0</v>
      </c>
      <c r="K30" s="511"/>
    </row>
    <row r="31" spans="2:11" ht="31.5" customHeight="1" thickBot="1" x14ac:dyDescent="0.4">
      <c r="B31" s="648" t="s">
        <v>190</v>
      </c>
      <c r="C31" s="649"/>
      <c r="D31" s="649"/>
      <c r="E31" s="649"/>
      <c r="F31" s="650"/>
      <c r="G31" s="60"/>
      <c r="H31" s="48">
        <f>IF(G30=0,0,H30/$G$30/2*100%*$I$21)</f>
        <v>0</v>
      </c>
      <c r="I31" s="49">
        <f>IF(G30=0,0,I30/$G$30/2*100%*$I$21)</f>
        <v>0</v>
      </c>
      <c r="K31" s="511"/>
    </row>
    <row r="32" spans="2:11" ht="15" customHeight="1" x14ac:dyDescent="0.35">
      <c r="B32" s="430" t="s">
        <v>191</v>
      </c>
      <c r="C32" s="431"/>
      <c r="D32" s="431"/>
      <c r="E32" s="431"/>
      <c r="F32" s="431"/>
      <c r="G32" s="431"/>
      <c r="H32" s="431"/>
      <c r="I32" s="432"/>
      <c r="J32" s="644" t="s">
        <v>180</v>
      </c>
      <c r="K32" s="511"/>
    </row>
    <row r="33" spans="2:11" ht="15.75" customHeight="1" thickBot="1" x14ac:dyDescent="0.4">
      <c r="B33" s="433" t="s">
        <v>226</v>
      </c>
      <c r="C33" s="434"/>
      <c r="D33" s="434"/>
      <c r="E33" s="434"/>
      <c r="F33" s="434"/>
      <c r="G33" s="434"/>
      <c r="H33" s="434"/>
      <c r="I33" s="435"/>
      <c r="J33" s="645"/>
      <c r="K33" s="511"/>
    </row>
    <row r="34" spans="2:11" ht="16" thickBot="1" x14ac:dyDescent="0.4">
      <c r="B34" s="551"/>
      <c r="C34" s="552"/>
      <c r="D34" s="552"/>
      <c r="E34" s="552"/>
      <c r="F34" s="552"/>
      <c r="G34" s="62" t="s">
        <v>225</v>
      </c>
      <c r="H34" s="62" t="s">
        <v>184</v>
      </c>
      <c r="I34" s="62" t="s">
        <v>185</v>
      </c>
      <c r="J34" s="278" t="s">
        <v>186</v>
      </c>
      <c r="K34" s="511"/>
    </row>
    <row r="35" spans="2:11" ht="15.75" customHeight="1" x14ac:dyDescent="0.35">
      <c r="B35" s="514" t="s">
        <v>193</v>
      </c>
      <c r="C35" s="515"/>
      <c r="D35" s="515"/>
      <c r="E35" s="515"/>
      <c r="F35" s="516"/>
      <c r="G35" s="286">
        <f>Supplier1!G34</f>
        <v>1</v>
      </c>
      <c r="H35" s="345"/>
      <c r="I35" s="345"/>
      <c r="J35" s="346"/>
      <c r="K35" s="511"/>
    </row>
    <row r="36" spans="2:11" ht="15.75" customHeight="1" x14ac:dyDescent="0.35">
      <c r="B36" s="514" t="s">
        <v>105</v>
      </c>
      <c r="C36" s="515"/>
      <c r="D36" s="515"/>
      <c r="E36" s="515"/>
      <c r="F36" s="516"/>
      <c r="G36" s="280">
        <f>Supplier1!G35</f>
        <v>1</v>
      </c>
      <c r="H36" s="347"/>
      <c r="I36" s="347"/>
      <c r="J36" s="348"/>
      <c r="K36" s="511"/>
    </row>
    <row r="37" spans="2:11" ht="15.75" customHeight="1" x14ac:dyDescent="0.35">
      <c r="B37" s="514" t="s">
        <v>106</v>
      </c>
      <c r="C37" s="515"/>
      <c r="D37" s="515"/>
      <c r="E37" s="515"/>
      <c r="F37" s="516"/>
      <c r="G37" s="280">
        <f>Supplier1!G36</f>
        <v>1</v>
      </c>
      <c r="H37" s="347"/>
      <c r="I37" s="347"/>
      <c r="J37" s="348"/>
      <c r="K37" s="511"/>
    </row>
    <row r="38" spans="2:11" ht="15.75" hidden="1" customHeight="1" x14ac:dyDescent="0.35">
      <c r="B38" s="514" t="s">
        <v>107</v>
      </c>
      <c r="C38" s="515"/>
      <c r="D38" s="515"/>
      <c r="E38" s="515"/>
      <c r="F38" s="516"/>
      <c r="G38" s="280">
        <f>Supplier1!G37</f>
        <v>0</v>
      </c>
      <c r="H38" s="347"/>
      <c r="I38" s="347"/>
      <c r="J38" s="348"/>
      <c r="K38" s="511"/>
    </row>
    <row r="39" spans="2:11" ht="15.75" customHeight="1" x14ac:dyDescent="0.35">
      <c r="B39" s="514" t="s">
        <v>194</v>
      </c>
      <c r="C39" s="515"/>
      <c r="D39" s="515"/>
      <c r="E39" s="515"/>
      <c r="F39" s="516"/>
      <c r="G39" s="280">
        <f>Supplier1!G38</f>
        <v>1</v>
      </c>
      <c r="H39" s="347"/>
      <c r="I39" s="347"/>
      <c r="J39" s="348"/>
      <c r="K39" s="511"/>
    </row>
    <row r="40" spans="2:11" ht="15.75" customHeight="1" x14ac:dyDescent="0.35">
      <c r="B40" s="514" t="s">
        <v>195</v>
      </c>
      <c r="C40" s="515"/>
      <c r="D40" s="515"/>
      <c r="E40" s="515"/>
      <c r="F40" s="516"/>
      <c r="G40" s="280">
        <f>Supplier1!G39</f>
        <v>1</v>
      </c>
      <c r="H40" s="347"/>
      <c r="I40" s="347"/>
      <c r="J40" s="348"/>
      <c r="K40" s="511"/>
    </row>
    <row r="41" spans="2:11" ht="15.75" customHeight="1" x14ac:dyDescent="0.35">
      <c r="B41" s="514" t="s">
        <v>196</v>
      </c>
      <c r="C41" s="515"/>
      <c r="D41" s="515"/>
      <c r="E41" s="515"/>
      <c r="F41" s="516"/>
      <c r="G41" s="280">
        <f>Supplier1!G40</f>
        <v>1</v>
      </c>
      <c r="H41" s="347"/>
      <c r="I41" s="347"/>
      <c r="J41" s="348"/>
      <c r="K41" s="511"/>
    </row>
    <row r="42" spans="2:11" ht="15.75" customHeight="1" thickBot="1" x14ac:dyDescent="0.4">
      <c r="B42" s="517" t="s">
        <v>197</v>
      </c>
      <c r="C42" s="518"/>
      <c r="D42" s="518"/>
      <c r="E42" s="518"/>
      <c r="F42" s="519"/>
      <c r="G42" s="283">
        <f>Supplier1!G41</f>
        <v>1</v>
      </c>
      <c r="H42" s="349"/>
      <c r="I42" s="349"/>
      <c r="J42" s="350"/>
      <c r="K42" s="512"/>
    </row>
    <row r="43" spans="2:11" ht="15" thickBot="1" x14ac:dyDescent="0.4">
      <c r="B43" s="492" t="s">
        <v>189</v>
      </c>
      <c r="C43" s="493"/>
      <c r="D43" s="493"/>
      <c r="E43" s="493"/>
      <c r="F43" s="494"/>
      <c r="G43" s="50">
        <f>SUM(G35:G42)</f>
        <v>7</v>
      </c>
      <c r="H43" s="46">
        <f>($G35*H35)+($G37*H37)+($G38*H38)+($G39*H39)+($G40*H40)+($G41*H41)+($G42*H42)+(G36*H36)</f>
        <v>0</v>
      </c>
      <c r="I43" s="46">
        <f>($G35*I35)+($G37*I37)+($G38*I38)+($G39*I39)+($G40*I40)+($G41*I41)+($G42*I42)+(G36*I36)</f>
        <v>0</v>
      </c>
    </row>
    <row r="44" spans="2:11" ht="31.5" customHeight="1" thickBot="1" x14ac:dyDescent="0.4">
      <c r="B44" s="495" t="s">
        <v>228</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229</v>
      </c>
      <c r="D46" s="524"/>
      <c r="E46" s="524"/>
      <c r="F46" s="524"/>
      <c r="G46" s="524"/>
      <c r="H46" s="524"/>
      <c r="I46" s="525"/>
      <c r="J46" s="644" t="s">
        <v>180</v>
      </c>
      <c r="K46" s="474" t="s">
        <v>181</v>
      </c>
    </row>
    <row r="47" spans="2:11" ht="19" thickBot="1" x14ac:dyDescent="0.4">
      <c r="B47" s="131" t="s">
        <v>235</v>
      </c>
      <c r="C47" s="132"/>
      <c r="D47" s="132"/>
      <c r="E47" s="132"/>
      <c r="F47" s="132"/>
      <c r="G47" s="132"/>
      <c r="H47" s="132"/>
      <c r="I47" s="159">
        <f>Supplier1!$I$46</f>
        <v>0.25</v>
      </c>
      <c r="J47" s="645"/>
      <c r="K47" s="475"/>
    </row>
    <row r="48" spans="2:11" ht="16" thickBot="1" x14ac:dyDescent="0.4">
      <c r="B48" s="526"/>
      <c r="C48" s="527"/>
      <c r="D48" s="527"/>
      <c r="E48" s="527"/>
      <c r="F48" s="527"/>
      <c r="G48" s="62" t="s">
        <v>225</v>
      </c>
      <c r="H48" s="62" t="s">
        <v>184</v>
      </c>
      <c r="I48" s="62" t="s">
        <v>185</v>
      </c>
      <c r="J48" s="277" t="s">
        <v>186</v>
      </c>
      <c r="K48" s="298" t="s">
        <v>187</v>
      </c>
    </row>
    <row r="49" spans="2:11" ht="15.75" customHeight="1" x14ac:dyDescent="0.35">
      <c r="B49" s="529" t="s">
        <v>201</v>
      </c>
      <c r="C49" s="530"/>
      <c r="D49" s="530"/>
      <c r="E49" s="530"/>
      <c r="F49" s="531"/>
      <c r="G49" s="286">
        <f>Supplier1!G48</f>
        <v>1</v>
      </c>
      <c r="H49" s="345"/>
      <c r="I49" s="365"/>
      <c r="J49" s="346"/>
      <c r="K49" s="510"/>
    </row>
    <row r="50" spans="2:11" ht="15.75" customHeight="1" x14ac:dyDescent="0.35">
      <c r="B50" s="514" t="s">
        <v>202</v>
      </c>
      <c r="C50" s="515"/>
      <c r="D50" s="515"/>
      <c r="E50" s="515"/>
      <c r="F50" s="516"/>
      <c r="G50" s="280">
        <f>Supplier1!G49</f>
        <v>1</v>
      </c>
      <c r="H50" s="347"/>
      <c r="I50" s="366"/>
      <c r="J50" s="348"/>
      <c r="K50" s="511"/>
    </row>
    <row r="51" spans="2:11" ht="30.75" customHeight="1" x14ac:dyDescent="0.35">
      <c r="B51" s="514" t="s">
        <v>203</v>
      </c>
      <c r="C51" s="515"/>
      <c r="D51" s="515"/>
      <c r="E51" s="515"/>
      <c r="F51" s="516"/>
      <c r="G51" s="280">
        <f>Supplier1!G50</f>
        <v>0</v>
      </c>
      <c r="H51" s="347"/>
      <c r="I51" s="366"/>
      <c r="J51" s="348"/>
      <c r="K51" s="511"/>
    </row>
    <row r="52" spans="2:11" ht="30.75" customHeight="1" x14ac:dyDescent="0.35">
      <c r="B52" s="514" t="s">
        <v>204</v>
      </c>
      <c r="C52" s="515"/>
      <c r="D52" s="515"/>
      <c r="E52" s="515"/>
      <c r="F52" s="516"/>
      <c r="G52" s="280">
        <f>Supplier1!G51</f>
        <v>0</v>
      </c>
      <c r="H52" s="347"/>
      <c r="I52" s="366"/>
      <c r="J52" s="348"/>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f>Supplier1!G52</f>
        <v>0</v>
      </c>
      <c r="H57" s="309"/>
      <c r="I57" s="40"/>
      <c r="J57" s="58" t="s">
        <v>118</v>
      </c>
    </row>
    <row r="58" spans="2:11" ht="15.75" hidden="1" customHeight="1" thickBot="1" x14ac:dyDescent="0.4">
      <c r="B58" s="506"/>
      <c r="C58" s="504"/>
      <c r="D58" s="504"/>
      <c r="E58" s="504"/>
      <c r="F58" s="505"/>
      <c r="G58" s="133">
        <f>Supplier1!G53</f>
        <v>0</v>
      </c>
      <c r="H58" s="39"/>
      <c r="I58" s="40"/>
      <c r="J58" s="58" t="s">
        <v>118</v>
      </c>
    </row>
    <row r="59" spans="2:11" ht="15.75" hidden="1" customHeight="1" thickBot="1" x14ac:dyDescent="0.4">
      <c r="B59" s="506"/>
      <c r="C59" s="504"/>
      <c r="D59" s="504"/>
      <c r="E59" s="504"/>
      <c r="F59" s="505"/>
      <c r="G59" s="134">
        <f>Supplier1!G54</f>
        <v>0</v>
      </c>
      <c r="H59" s="39"/>
      <c r="I59" s="40"/>
      <c r="J59" s="58"/>
    </row>
    <row r="60" spans="2:11" ht="15" thickBot="1" x14ac:dyDescent="0.4">
      <c r="B60" s="492" t="s">
        <v>120</v>
      </c>
      <c r="C60" s="493"/>
      <c r="D60" s="493"/>
      <c r="E60" s="493"/>
      <c r="F60" s="494"/>
      <c r="G60" s="135">
        <f>SUM(G49:G59)</f>
        <v>2</v>
      </c>
      <c r="H60" s="46">
        <f>($G49*H49)+($G50*H50)+($G51*H51)+($G52*H52)+($G53*H53)+($G55*H55)+($G56*H56)+($G57*H57)+(G54*H54)</f>
        <v>0</v>
      </c>
      <c r="I60" s="46">
        <f>($G49*I49)+($G50*I50)+($G51*I51)+($G52*I52)+($G53*I53)+($G55*I55)+($G56*I56)+($G57*I57)+(G54*I54)</f>
        <v>0</v>
      </c>
      <c r="K60" s="158"/>
    </row>
    <row r="61" spans="2:11" ht="33.75" customHeight="1" thickBot="1" x14ac:dyDescent="0.4">
      <c r="B61" s="495" t="s">
        <v>230</v>
      </c>
      <c r="C61" s="496"/>
      <c r="D61" s="496"/>
      <c r="E61" s="496"/>
      <c r="F61" s="497"/>
      <c r="G61" s="51"/>
      <c r="H61" s="48">
        <f>IF(G60=0,0,H60/$G$60/2*100%*$I$47)</f>
        <v>0</v>
      </c>
      <c r="I61" s="49">
        <f>IF(G60=0,0,I60/$G$60/2*100%*$I$47)</f>
        <v>0</v>
      </c>
    </row>
    <row r="62" spans="2:11" ht="15" thickBot="1" x14ac:dyDescent="0.4"/>
    <row r="63" spans="2:11" ht="21.5" thickBot="1" x14ac:dyDescent="0.4">
      <c r="B63" s="37"/>
      <c r="C63" s="523" t="s">
        <v>206</v>
      </c>
      <c r="D63" s="524"/>
      <c r="E63" s="524"/>
      <c r="F63" s="524"/>
      <c r="G63" s="524"/>
      <c r="H63" s="524"/>
      <c r="I63" s="525"/>
    </row>
    <row r="64" spans="2:11" x14ac:dyDescent="0.35">
      <c r="B64" s="626" t="s">
        <v>236</v>
      </c>
      <c r="C64" s="627"/>
      <c r="D64" s="627"/>
      <c r="E64" s="627"/>
      <c r="F64" s="627"/>
      <c r="G64" s="627"/>
      <c r="H64" s="627"/>
      <c r="I64" s="646">
        <f>Supplier1!$I$59</f>
        <v>0.2</v>
      </c>
      <c r="J64" s="697" t="s">
        <v>180</v>
      </c>
      <c r="K64" s="474" t="s">
        <v>181</v>
      </c>
    </row>
    <row r="65" spans="2:11" ht="15" thickBot="1" x14ac:dyDescent="0.4">
      <c r="B65" s="498" t="s">
        <v>122</v>
      </c>
      <c r="C65" s="499"/>
      <c r="D65" s="499"/>
      <c r="E65" s="499"/>
      <c r="F65" s="499"/>
      <c r="G65" s="499"/>
      <c r="H65" s="499"/>
      <c r="I65" s="647"/>
      <c r="J65" s="698"/>
      <c r="K65" s="475"/>
    </row>
    <row r="66" spans="2:11" ht="16.5" customHeight="1" thickBot="1" x14ac:dyDescent="0.4">
      <c r="B66" s="500"/>
      <c r="C66" s="501"/>
      <c r="D66" s="501"/>
      <c r="E66" s="501"/>
      <c r="F66" s="502"/>
      <c r="G66" s="62" t="s">
        <v>225</v>
      </c>
      <c r="H66" s="62" t="s">
        <v>184</v>
      </c>
      <c r="I66" s="62" t="s">
        <v>185</v>
      </c>
      <c r="J66" s="277" t="s">
        <v>186</v>
      </c>
      <c r="K66" s="298" t="s">
        <v>187</v>
      </c>
    </row>
    <row r="67" spans="2:11" ht="15.75" customHeight="1" thickBot="1" x14ac:dyDescent="0.4">
      <c r="B67" s="503" t="s">
        <v>231</v>
      </c>
      <c r="C67" s="504"/>
      <c r="D67" s="504"/>
      <c r="E67" s="504"/>
      <c r="F67" s="505"/>
      <c r="G67" s="286">
        <f>Supplier1!G62</f>
        <v>1</v>
      </c>
      <c r="H67" s="358"/>
      <c r="I67" s="352"/>
      <c r="J67" s="353"/>
      <c r="K67" s="510"/>
    </row>
    <row r="68" spans="2:11" ht="15" thickBot="1" x14ac:dyDescent="0.4">
      <c r="B68" s="492" t="s">
        <v>124</v>
      </c>
      <c r="C68" s="493"/>
      <c r="D68" s="493"/>
      <c r="E68" s="493"/>
      <c r="F68" s="494"/>
      <c r="G68" s="62">
        <f>SUM(G67:G67)</f>
        <v>1</v>
      </c>
      <c r="H68" s="284">
        <f>($G67*H67)</f>
        <v>0</v>
      </c>
      <c r="I68" s="46">
        <f>($G67*I67)</f>
        <v>0</v>
      </c>
      <c r="K68" s="511"/>
    </row>
    <row r="69" spans="2:11" ht="33" customHeight="1" thickBot="1" x14ac:dyDescent="0.4">
      <c r="B69" s="495" t="s">
        <v>232</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209</v>
      </c>
      <c r="D71" s="524"/>
      <c r="E71" s="524"/>
      <c r="F71" s="524"/>
      <c r="G71" s="524"/>
      <c r="H71" s="524"/>
      <c r="I71" s="525"/>
    </row>
    <row r="72" spans="2:11" ht="18.75" customHeight="1" x14ac:dyDescent="0.35">
      <c r="B72" s="430" t="s">
        <v>210</v>
      </c>
      <c r="C72" s="431"/>
      <c r="D72" s="431"/>
      <c r="E72" s="431"/>
      <c r="F72" s="431"/>
      <c r="G72" s="431"/>
      <c r="H72" s="432"/>
      <c r="I72" s="635">
        <f>Supplier1!$I$67</f>
        <v>0.2</v>
      </c>
      <c r="J72" s="682" t="s">
        <v>180</v>
      </c>
      <c r="K72" s="474" t="s">
        <v>181</v>
      </c>
    </row>
    <row r="73" spans="2:11" ht="18.75" customHeight="1" x14ac:dyDescent="0.35">
      <c r="B73" s="630" t="s">
        <v>127</v>
      </c>
      <c r="C73" s="631"/>
      <c r="D73" s="631"/>
      <c r="E73" s="631"/>
      <c r="F73" s="631"/>
      <c r="G73" s="631"/>
      <c r="H73" s="643"/>
      <c r="I73" s="636"/>
      <c r="J73" s="684"/>
      <c r="K73" s="476"/>
    </row>
    <row r="74" spans="2:11" ht="19.5" customHeight="1" thickBot="1" x14ac:dyDescent="0.4">
      <c r="B74" s="433" t="s">
        <v>126</v>
      </c>
      <c r="C74" s="434"/>
      <c r="D74" s="434"/>
      <c r="E74" s="434"/>
      <c r="F74" s="434"/>
      <c r="G74" s="434"/>
      <c r="H74" s="435"/>
      <c r="I74" s="637"/>
      <c r="J74" s="683"/>
      <c r="K74" s="475"/>
    </row>
    <row r="75" spans="2:11" ht="16.5" customHeight="1" thickBot="1" x14ac:dyDescent="0.4">
      <c r="B75" s="489"/>
      <c r="C75" s="490"/>
      <c r="D75" s="490"/>
      <c r="E75" s="490"/>
      <c r="F75" s="491"/>
      <c r="G75" s="197" t="s">
        <v>225</v>
      </c>
      <c r="H75" s="62" t="s">
        <v>184</v>
      </c>
      <c r="I75" s="62" t="s">
        <v>185</v>
      </c>
      <c r="J75" s="278" t="s">
        <v>186</v>
      </c>
      <c r="K75" s="298" t="s">
        <v>187</v>
      </c>
    </row>
    <row r="76" spans="2:11" ht="15.75" customHeight="1" thickBot="1" x14ac:dyDescent="0.4">
      <c r="B76" s="503" t="s">
        <v>233</v>
      </c>
      <c r="C76" s="504"/>
      <c r="D76" s="504"/>
      <c r="E76" s="504"/>
      <c r="F76" s="505"/>
      <c r="G76" s="62">
        <f>Supplier1!G71</f>
        <v>1</v>
      </c>
      <c r="H76" s="358"/>
      <c r="I76" s="352"/>
      <c r="J76" s="353"/>
      <c r="K76" s="510"/>
    </row>
    <row r="77" spans="2:11" ht="15" thickBot="1" x14ac:dyDescent="0.4">
      <c r="B77" s="492" t="s">
        <v>128</v>
      </c>
      <c r="C77" s="493"/>
      <c r="D77" s="493"/>
      <c r="E77" s="493"/>
      <c r="F77" s="494"/>
      <c r="G77" s="62">
        <f>SUM(G76:G76)</f>
        <v>1</v>
      </c>
      <c r="H77" s="284">
        <f>($G76*H76)</f>
        <v>0</v>
      </c>
      <c r="I77" s="46">
        <f>($G76*I76)</f>
        <v>0</v>
      </c>
      <c r="K77" s="512"/>
    </row>
    <row r="78" spans="2:11" ht="31.5" customHeight="1" thickBot="1" x14ac:dyDescent="0.4">
      <c r="B78" s="495" t="s">
        <v>212</v>
      </c>
      <c r="C78" s="496"/>
      <c r="D78" s="496"/>
      <c r="E78" s="496"/>
      <c r="F78" s="497"/>
      <c r="G78" s="51"/>
      <c r="H78" s="48">
        <f>IF(G77=0,0,H77/$G$77/2*100%*$I$72)</f>
        <v>0</v>
      </c>
      <c r="I78" s="49">
        <f>IF(G77=0,0,I77/$G$77/2*100%*$I$72)</f>
        <v>0</v>
      </c>
    </row>
    <row r="79" spans="2:11" ht="15" thickBot="1" x14ac:dyDescent="0.4"/>
    <row r="80" spans="2:11" ht="21.5" thickBot="1" x14ac:dyDescent="0.4">
      <c r="B80" s="37"/>
      <c r="C80" s="523" t="s">
        <v>213</v>
      </c>
      <c r="D80" s="524"/>
      <c r="E80" s="524"/>
      <c r="F80" s="524"/>
      <c r="G80" s="524"/>
      <c r="H80" s="524"/>
      <c r="I80" s="525"/>
    </row>
    <row r="81" spans="2:11" ht="18.75" customHeight="1" x14ac:dyDescent="0.35">
      <c r="B81" s="430" t="s">
        <v>214</v>
      </c>
      <c r="C81" s="431"/>
      <c r="D81" s="431"/>
      <c r="E81" s="431"/>
      <c r="F81" s="431"/>
      <c r="G81" s="431"/>
      <c r="H81" s="432"/>
      <c r="I81" s="483">
        <f>1-I21-I47-I64-I72</f>
        <v>9.9999999999999978E-2</v>
      </c>
      <c r="J81" s="682" t="s">
        <v>180</v>
      </c>
      <c r="K81" s="474" t="s">
        <v>181</v>
      </c>
    </row>
    <row r="82" spans="2:11" ht="15.75" customHeight="1" thickBot="1" x14ac:dyDescent="0.4">
      <c r="B82" s="433" t="s">
        <v>215</v>
      </c>
      <c r="C82" s="434"/>
      <c r="D82" s="434"/>
      <c r="E82" s="434"/>
      <c r="F82" s="434"/>
      <c r="G82" s="434"/>
      <c r="H82" s="435"/>
      <c r="I82" s="485"/>
      <c r="J82" s="683"/>
      <c r="K82" s="475"/>
    </row>
    <row r="83" spans="2:11" ht="16" thickBot="1" x14ac:dyDescent="0.4">
      <c r="B83" s="632"/>
      <c r="C83" s="633"/>
      <c r="D83" s="633"/>
      <c r="E83" s="633"/>
      <c r="F83" s="634"/>
      <c r="G83" s="62" t="s">
        <v>225</v>
      </c>
      <c r="H83" s="285" t="s">
        <v>184</v>
      </c>
      <c r="I83" s="62" t="s">
        <v>185</v>
      </c>
      <c r="J83" s="278" t="s">
        <v>186</v>
      </c>
      <c r="K83" s="298" t="s">
        <v>187</v>
      </c>
    </row>
    <row r="84" spans="2:11" x14ac:dyDescent="0.35">
      <c r="B84" s="507" t="s">
        <v>130</v>
      </c>
      <c r="C84" s="508"/>
      <c r="D84" s="508"/>
      <c r="E84" s="508"/>
      <c r="F84" s="509"/>
      <c r="G84" s="286">
        <f>Supplier1!G79</f>
        <v>1</v>
      </c>
      <c r="H84" s="345"/>
      <c r="I84" s="365"/>
      <c r="J84" s="346"/>
      <c r="K84" s="510"/>
    </row>
    <row r="85" spans="2:11" ht="15.75" customHeight="1" thickBot="1" x14ac:dyDescent="0.4">
      <c r="B85" s="507" t="s">
        <v>131</v>
      </c>
      <c r="C85" s="508"/>
      <c r="D85" s="508"/>
      <c r="E85" s="508"/>
      <c r="F85" s="509"/>
      <c r="G85" s="283">
        <f>Supplier1!G80</f>
        <v>1</v>
      </c>
      <c r="H85" s="349"/>
      <c r="I85" s="366"/>
      <c r="J85" s="350"/>
      <c r="K85" s="512"/>
    </row>
    <row r="86" spans="2:11" ht="15" thickBot="1" x14ac:dyDescent="0.4">
      <c r="B86" s="492" t="s">
        <v>132</v>
      </c>
      <c r="C86" s="493"/>
      <c r="D86" s="493"/>
      <c r="E86" s="493"/>
      <c r="F86" s="494"/>
      <c r="G86" s="45">
        <f>SUM(G84:G85)</f>
        <v>2</v>
      </c>
      <c r="H86" s="55">
        <f>($G84*H84)+($G85*H85)</f>
        <v>0</v>
      </c>
      <c r="I86" s="46">
        <f>($G84*I84)+($G85*I85)</f>
        <v>0</v>
      </c>
    </row>
    <row r="87" spans="2:11" ht="30.75" customHeight="1" thickBot="1" x14ac:dyDescent="0.4">
      <c r="B87" s="495" t="s">
        <v>216</v>
      </c>
      <c r="C87" s="496"/>
      <c r="D87" s="496"/>
      <c r="E87" s="496"/>
      <c r="F87" s="497"/>
      <c r="G87" s="51"/>
      <c r="H87" s="48">
        <f>IF(G86=0,0,H86/$G$86/2*100%*$I$81)</f>
        <v>0</v>
      </c>
      <c r="I87" s="56">
        <f>IF(G86=0,0,I86/$G$86/2*100%*$I$81)</f>
        <v>0</v>
      </c>
    </row>
    <row r="89" spans="2:11" ht="15" thickBot="1" x14ac:dyDescent="0.4"/>
    <row r="90" spans="2:11" ht="15" thickBot="1" x14ac:dyDescent="0.4">
      <c r="B90" s="664" t="s">
        <v>217</v>
      </c>
      <c r="C90" s="665"/>
      <c r="D90" s="665"/>
      <c r="E90" s="665"/>
      <c r="F90" s="666"/>
    </row>
    <row r="91" spans="2:11" ht="201.75" customHeight="1" thickBot="1" x14ac:dyDescent="0.4">
      <c r="B91" s="617"/>
      <c r="C91" s="618"/>
      <c r="D91" s="618"/>
      <c r="E91" s="618"/>
      <c r="F91"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Sipho A Sambo</dc:creator>
  <cp:keywords/>
  <dc:description/>
  <cp:lastModifiedBy>Katlego Tsatsane</cp:lastModifiedBy>
  <cp:revision>1</cp:revision>
  <dcterms:created xsi:type="dcterms:W3CDTF">2013-05-17T06:28:21Z</dcterms:created>
  <dcterms:modified xsi:type="dcterms:W3CDTF">2026-06-22T11:56:28Z</dcterms:modified>
  <cp:category/>
  <cp:contentStatus>Active</cp:contentStatus>
</cp:coreProperties>
</file>