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nhfc1-my.sharepoint.com/personal/olwethum_nhfc_co_za/Documents/Desktop/Bids/Cash Sweep/"/>
    </mc:Choice>
  </mc:AlternateContent>
  <xr:revisionPtr revIDLastSave="109" documentId="13_ncr:1_{CE0B5405-9864-445D-A89E-4E33F483E569}" xr6:coauthVersionLast="47" xr6:coauthVersionMax="47" xr10:uidLastSave="{2CD6C202-A80B-46AF-8042-42BC480B1633}"/>
  <bookViews>
    <workbookView xWindow="-110" yWindow="-110" windowWidth="19420" windowHeight="11500" firstSheet="4" activeTab="8" xr2:uid="{ACFA6A1E-186A-4CE4-BDF5-A6BB8347474A}"/>
  </bookViews>
  <sheets>
    <sheet name="Outcomes" sheetId="14" r:id="rId1"/>
    <sheet name="Inputs" sheetId="1" r:id="rId2"/>
    <sheet name="Transfer Duty" sheetId="16" r:id="rId3"/>
    <sheet name="Rev-Opex Workings" sheetId="5" r:id="rId4"/>
    <sheet name="Forecasts" sheetId="4" r:id="rId5"/>
    <sheet name="NHFC Senior 2" sheetId="10" r:id="rId6"/>
    <sheet name="NHFC ArmoMezz" sheetId="17" r:id="rId7"/>
    <sheet name="NHFC Senior 1" sheetId="3" r:id="rId8"/>
    <sheet name="NHFC Mezz" sheetId="11" r:id="rId9"/>
    <sheet name="Debt Capacity" sheetId="15" r:id="rId10"/>
    <sheet name="List" sheetId="12" r:id="rId11"/>
    <sheet name="Covenants" sheetId="13" r:id="rId12"/>
    <sheet name="Braam - VAC&amp;BD" sheetId="9" r:id="rId13"/>
    <sheet name="80 J - VAC&amp;BD" sheetId="8" r:id="rId14"/>
    <sheet name="YMCA - VAC&amp;BD" sheetId="7" r:id="rId15"/>
    <sheet name="AFS 2023-2024" sheetId="6" r:id="rId16"/>
    <sheet name="Historical Info" sheetId="2" r:id="rId17"/>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1" l="1"/>
  <c r="P32" i="1"/>
  <c r="P33" i="1"/>
  <c r="P34" i="1" s="1"/>
  <c r="P31" i="1"/>
  <c r="C38" i="1" l="1"/>
  <c r="C23" i="1" l="1"/>
  <c r="N21" i="1"/>
  <c r="N20" i="1"/>
  <c r="D19" i="14" l="1"/>
  <c r="D18" i="14"/>
  <c r="D8" i="14" l="1"/>
  <c r="D80" i="1" l="1"/>
  <c r="C37" i="1" l="1"/>
  <c r="C40" i="1" s="1"/>
  <c r="C41" i="1" s="1"/>
  <c r="C56" i="1"/>
  <c r="E38" i="1" l="1"/>
  <c r="E39" i="1"/>
  <c r="D24" i="1"/>
  <c r="D21" i="1"/>
  <c r="D19" i="1"/>
  <c r="D18" i="1"/>
  <c r="D17" i="1"/>
  <c r="D23" i="1"/>
  <c r="D22" i="1"/>
  <c r="D56" i="1"/>
  <c r="E18" i="1"/>
  <c r="E17" i="1"/>
  <c r="E19" i="1"/>
  <c r="D67" i="1"/>
  <c r="E47" i="1" l="1"/>
  <c r="F47" i="1"/>
  <c r="E48" i="1"/>
  <c r="F48" i="1"/>
  <c r="E49" i="1"/>
  <c r="F49" i="1"/>
  <c r="E50" i="1"/>
  <c r="F50" i="1"/>
  <c r="F51" i="1"/>
  <c r="F52" i="1"/>
  <c r="F53" i="1"/>
  <c r="F54" i="1"/>
  <c r="F55" i="1"/>
  <c r="D39" i="1"/>
  <c r="E62" i="1"/>
  <c r="E63" i="1"/>
  <c r="E64" i="1"/>
  <c r="V17" i="1"/>
  <c r="V18" i="1"/>
  <c r="X18" i="1"/>
  <c r="Y19" i="1"/>
  <c r="AF19" i="1"/>
  <c r="AK19" i="1"/>
  <c r="AK20" i="1"/>
  <c r="P21" i="1"/>
  <c r="X21" i="1"/>
  <c r="Y21" i="1"/>
  <c r="AK21" i="1"/>
  <c r="P22" i="1"/>
  <c r="X22" i="1"/>
  <c r="AK22" i="1"/>
  <c r="AI41" i="11"/>
  <c r="G29" i="11"/>
  <c r="D29" i="1" l="1"/>
  <c r="C67" i="1"/>
  <c r="D30" i="1"/>
  <c r="D27" i="1"/>
  <c r="D26" i="1"/>
  <c r="D28" i="1"/>
  <c r="D35" i="1"/>
  <c r="D33" i="1"/>
  <c r="D20" i="1"/>
  <c r="D34" i="1"/>
  <c r="D31" i="1"/>
  <c r="D32" i="1"/>
  <c r="D36" i="1"/>
  <c r="X20" i="1"/>
  <c r="Z33" i="1"/>
  <c r="Y39" i="1" s="1"/>
  <c r="Y40" i="1"/>
  <c r="X43" i="1"/>
  <c r="T34" i="1"/>
  <c r="AB37" i="1"/>
  <c r="D37" i="1" l="1"/>
  <c r="D38" i="1"/>
  <c r="D17" i="11"/>
  <c r="D33" i="14"/>
  <c r="Z35" i="1"/>
  <c r="IY43" i="11"/>
  <c r="D19" i="17"/>
  <c r="G21" i="14"/>
  <c r="B39" i="14"/>
  <c r="C39" i="14"/>
  <c r="E39" i="14"/>
  <c r="F39" i="14"/>
  <c r="G39" i="14"/>
  <c r="I39" i="14"/>
  <c r="B40" i="14"/>
  <c r="C40" i="14"/>
  <c r="E40" i="14"/>
  <c r="F40" i="14"/>
  <c r="G40" i="14"/>
  <c r="I40" i="14"/>
  <c r="B33" i="14"/>
  <c r="C33" i="14"/>
  <c r="G33" i="14"/>
  <c r="B34" i="14"/>
  <c r="C34" i="14"/>
  <c r="E34" i="14"/>
  <c r="F34" i="14"/>
  <c r="G34" i="14"/>
  <c r="I34" i="14"/>
  <c r="B35" i="14"/>
  <c r="C35" i="14"/>
  <c r="E35" i="14"/>
  <c r="F35" i="14"/>
  <c r="G35" i="14"/>
  <c r="I35" i="14"/>
  <c r="B36" i="14"/>
  <c r="C36" i="14"/>
  <c r="E36" i="14"/>
  <c r="F36" i="14"/>
  <c r="G36" i="14"/>
  <c r="I36" i="14"/>
  <c r="B37" i="14"/>
  <c r="C37" i="14"/>
  <c r="E37" i="14"/>
  <c r="F37" i="14"/>
  <c r="G37" i="14"/>
  <c r="I37" i="14"/>
  <c r="B38" i="14"/>
  <c r="C38" i="14"/>
  <c r="E38" i="14"/>
  <c r="F38" i="14"/>
  <c r="G38" i="14"/>
  <c r="I38" i="14"/>
  <c r="D12" i="17"/>
  <c r="F5" i="3"/>
  <c r="E5" i="3"/>
  <c r="D16" i="17"/>
  <c r="E5" i="17"/>
  <c r="F5" i="17"/>
  <c r="G5" i="17"/>
  <c r="H5" i="17"/>
  <c r="I5" i="17"/>
  <c r="D8" i="10"/>
  <c r="C15" i="11"/>
  <c r="C16" i="17"/>
  <c r="C15" i="17"/>
  <c r="D10" i="17"/>
  <c r="C5" i="17"/>
  <c r="D5" i="17"/>
  <c r="AG60" i="17"/>
  <c r="AF60" i="17"/>
  <c r="AE60" i="17"/>
  <c r="AD60" i="17"/>
  <c r="AC60" i="17"/>
  <c r="AB60" i="17"/>
  <c r="AA60" i="17"/>
  <c r="Z60" i="17"/>
  <c r="Y60" i="17"/>
  <c r="X60" i="17"/>
  <c r="W60" i="17"/>
  <c r="V60" i="17"/>
  <c r="U60" i="17"/>
  <c r="T60" i="17"/>
  <c r="S60" i="17"/>
  <c r="R60" i="17"/>
  <c r="Q60" i="17"/>
  <c r="P60" i="17"/>
  <c r="O60" i="17"/>
  <c r="N60" i="17"/>
  <c r="M60" i="17"/>
  <c r="L60" i="17"/>
  <c r="K60" i="17"/>
  <c r="J60" i="17"/>
  <c r="I60" i="17"/>
  <c r="H60" i="17"/>
  <c r="G60" i="17"/>
  <c r="F60" i="17"/>
  <c r="E60" i="17"/>
  <c r="MY42" i="17"/>
  <c r="MX42" i="17"/>
  <c r="MW42" i="17"/>
  <c r="MV42" i="17"/>
  <c r="MU42" i="17"/>
  <c r="MT42" i="17"/>
  <c r="MS42" i="17"/>
  <c r="MR42" i="17"/>
  <c r="MQ42" i="17"/>
  <c r="MP42" i="17"/>
  <c r="MO42" i="17"/>
  <c r="MN42" i="17"/>
  <c r="MM42" i="17"/>
  <c r="ML42" i="17"/>
  <c r="MK42" i="17"/>
  <c r="MJ42" i="17"/>
  <c r="MI42" i="17"/>
  <c r="MH42" i="17"/>
  <c r="MG42" i="17"/>
  <c r="MF42" i="17"/>
  <c r="ME42" i="17"/>
  <c r="MD42" i="17"/>
  <c r="MC42" i="17"/>
  <c r="MB42" i="17"/>
  <c r="MA42" i="17"/>
  <c r="LZ42" i="17"/>
  <c r="LY42" i="17"/>
  <c r="LX42" i="17"/>
  <c r="LW42" i="17"/>
  <c r="LV42" i="17"/>
  <c r="LU42" i="17"/>
  <c r="LT42" i="17"/>
  <c r="LS42" i="17"/>
  <c r="LR42" i="17"/>
  <c r="LQ42" i="17"/>
  <c r="LP42" i="17"/>
  <c r="LO42" i="17"/>
  <c r="LN42" i="17"/>
  <c r="LM42" i="17"/>
  <c r="LL42" i="17"/>
  <c r="LK42" i="17"/>
  <c r="LJ42" i="17"/>
  <c r="LI42" i="17"/>
  <c r="LH42" i="17"/>
  <c r="LG42" i="17"/>
  <c r="LF42" i="17"/>
  <c r="LE42" i="17"/>
  <c r="LD42" i="17"/>
  <c r="LC42" i="17"/>
  <c r="LB42" i="17"/>
  <c r="LA42" i="17"/>
  <c r="KZ42" i="17"/>
  <c r="KY42" i="17"/>
  <c r="KX42" i="17"/>
  <c r="KW42" i="17"/>
  <c r="KV42" i="17"/>
  <c r="KU42" i="17"/>
  <c r="KT42" i="17"/>
  <c r="KS42" i="17"/>
  <c r="KR42" i="17"/>
  <c r="KQ42" i="17"/>
  <c r="KP42" i="17"/>
  <c r="KO42" i="17"/>
  <c r="KN42" i="17"/>
  <c r="KM42" i="17"/>
  <c r="KL42" i="17"/>
  <c r="KK42" i="17"/>
  <c r="KJ42" i="17"/>
  <c r="KI42" i="17"/>
  <c r="KH42" i="17"/>
  <c r="KG42" i="17"/>
  <c r="KF42" i="17"/>
  <c r="KE42" i="17"/>
  <c r="KD42" i="17"/>
  <c r="KC42" i="17"/>
  <c r="KB42" i="17"/>
  <c r="KA42" i="17"/>
  <c r="JZ42" i="17"/>
  <c r="JY42" i="17"/>
  <c r="JX42" i="17"/>
  <c r="JW42" i="17"/>
  <c r="JV42" i="17"/>
  <c r="JU42" i="17"/>
  <c r="JT42" i="17"/>
  <c r="JS42" i="17"/>
  <c r="JR42" i="17"/>
  <c r="JQ42" i="17"/>
  <c r="JP42" i="17"/>
  <c r="JO42" i="17"/>
  <c r="JN42" i="17"/>
  <c r="JM42" i="17"/>
  <c r="JL42" i="17"/>
  <c r="JK42" i="17"/>
  <c r="JJ42" i="17"/>
  <c r="JI42" i="17"/>
  <c r="JH42" i="17"/>
  <c r="JG42" i="17"/>
  <c r="JF42" i="17"/>
  <c r="JE42" i="17"/>
  <c r="JD42" i="17"/>
  <c r="JC42" i="17"/>
  <c r="JB42" i="17"/>
  <c r="JA42" i="17"/>
  <c r="IZ42" i="17"/>
  <c r="IY42" i="17"/>
  <c r="IX42" i="17"/>
  <c r="IW42" i="17"/>
  <c r="IV42" i="17"/>
  <c r="IU42" i="17"/>
  <c r="IT42" i="17"/>
  <c r="IS42" i="17"/>
  <c r="IR42" i="17"/>
  <c r="IQ42" i="17"/>
  <c r="IP42" i="17"/>
  <c r="IO42" i="17"/>
  <c r="IN42" i="17"/>
  <c r="IM42" i="17"/>
  <c r="IL42" i="17"/>
  <c r="IK42" i="17"/>
  <c r="IJ42" i="17"/>
  <c r="II42" i="17"/>
  <c r="IH42" i="17"/>
  <c r="IG42" i="17"/>
  <c r="IF42" i="17"/>
  <c r="IE42" i="17"/>
  <c r="ID42" i="17"/>
  <c r="IC42" i="17"/>
  <c r="IB42" i="17"/>
  <c r="IA42" i="17"/>
  <c r="HZ42" i="17"/>
  <c r="HY42" i="17"/>
  <c r="HX42" i="17"/>
  <c r="HW42" i="17"/>
  <c r="HV42" i="17"/>
  <c r="HU42" i="17"/>
  <c r="HT42" i="17"/>
  <c r="HS42" i="17"/>
  <c r="HR42" i="17"/>
  <c r="HQ42" i="17"/>
  <c r="HP42" i="17"/>
  <c r="HO42" i="17"/>
  <c r="HN42" i="17"/>
  <c r="HM42" i="17"/>
  <c r="HL42" i="17"/>
  <c r="HK42" i="17"/>
  <c r="HJ42" i="17"/>
  <c r="HI42" i="17"/>
  <c r="HH42" i="17"/>
  <c r="HG42" i="17"/>
  <c r="HF42" i="17"/>
  <c r="HE42" i="17"/>
  <c r="HD42" i="17"/>
  <c r="HC42" i="17"/>
  <c r="HB42" i="17"/>
  <c r="HA42" i="17"/>
  <c r="GZ42" i="17"/>
  <c r="GY42" i="17"/>
  <c r="GX42" i="17"/>
  <c r="GW42" i="17"/>
  <c r="GV42" i="17"/>
  <c r="GU42" i="17"/>
  <c r="GT42" i="17"/>
  <c r="GS42" i="17"/>
  <c r="GR42" i="17"/>
  <c r="GQ42" i="17"/>
  <c r="GP42" i="17"/>
  <c r="GO42" i="17"/>
  <c r="GN42" i="17"/>
  <c r="GM42" i="17"/>
  <c r="GL42" i="17"/>
  <c r="GK42" i="17"/>
  <c r="GJ42" i="17"/>
  <c r="GI42" i="17"/>
  <c r="GH42" i="17"/>
  <c r="GG42" i="17"/>
  <c r="GF42" i="17"/>
  <c r="GE42" i="17"/>
  <c r="GD42" i="17"/>
  <c r="GC42" i="17"/>
  <c r="GB42" i="17"/>
  <c r="GA42" i="17"/>
  <c r="FZ42" i="17"/>
  <c r="FY42" i="17"/>
  <c r="FX42" i="17"/>
  <c r="FW42" i="17"/>
  <c r="FV42" i="17"/>
  <c r="FU42" i="17"/>
  <c r="FT42" i="17"/>
  <c r="FS42" i="17"/>
  <c r="FR42" i="17"/>
  <c r="FQ42" i="17"/>
  <c r="FP42" i="17"/>
  <c r="FO42" i="17"/>
  <c r="FN42" i="17"/>
  <c r="FM42" i="17"/>
  <c r="FL42" i="17"/>
  <c r="FK42" i="17"/>
  <c r="FJ42" i="17"/>
  <c r="FI42" i="17"/>
  <c r="FH42" i="17"/>
  <c r="FG42" i="17"/>
  <c r="FF42" i="17"/>
  <c r="FE42" i="17"/>
  <c r="FD42" i="17"/>
  <c r="FC42" i="17"/>
  <c r="FB42" i="17"/>
  <c r="FA42" i="17"/>
  <c r="EZ42" i="17"/>
  <c r="EY42" i="17"/>
  <c r="EX42" i="17"/>
  <c r="EW42" i="17"/>
  <c r="EV42" i="17"/>
  <c r="EU42" i="17"/>
  <c r="ET42" i="17"/>
  <c r="ES42" i="17"/>
  <c r="ER42" i="17"/>
  <c r="EQ42" i="17"/>
  <c r="EP42" i="17"/>
  <c r="EO42" i="17"/>
  <c r="EN42" i="17"/>
  <c r="EM42" i="17"/>
  <c r="EL42" i="17"/>
  <c r="EK42" i="17"/>
  <c r="EJ42" i="17"/>
  <c r="EI42" i="17"/>
  <c r="EH42" i="17"/>
  <c r="EG42" i="17"/>
  <c r="EF42" i="17"/>
  <c r="EE42" i="17"/>
  <c r="ED42" i="17"/>
  <c r="EC42" i="17"/>
  <c r="EB42" i="17"/>
  <c r="EA42" i="17"/>
  <c r="DZ42" i="17"/>
  <c r="DY42" i="17"/>
  <c r="DX42" i="17"/>
  <c r="DW42" i="17"/>
  <c r="DV42" i="17"/>
  <c r="DU42" i="17"/>
  <c r="DT42" i="17"/>
  <c r="DS42" i="17"/>
  <c r="DR42" i="17"/>
  <c r="DQ42" i="17"/>
  <c r="DP42" i="17"/>
  <c r="DO42" i="17"/>
  <c r="DN42" i="17"/>
  <c r="DM42" i="17"/>
  <c r="DL42" i="17"/>
  <c r="DK42" i="17"/>
  <c r="DJ42" i="17"/>
  <c r="DI42" i="17"/>
  <c r="DH42" i="17"/>
  <c r="DG42" i="17"/>
  <c r="DF42" i="17"/>
  <c r="DE42" i="17"/>
  <c r="DD42" i="17"/>
  <c r="DC42" i="17"/>
  <c r="DB42" i="17"/>
  <c r="DA42" i="17"/>
  <c r="CZ42" i="17"/>
  <c r="CY42" i="17"/>
  <c r="CX42" i="17"/>
  <c r="CW42" i="17"/>
  <c r="CV42" i="17"/>
  <c r="CU42" i="17"/>
  <c r="CT42" i="17"/>
  <c r="CS42" i="17"/>
  <c r="CR42" i="17"/>
  <c r="CQ42" i="17"/>
  <c r="CP42" i="17"/>
  <c r="CO42" i="17"/>
  <c r="CN42" i="17"/>
  <c r="CM42" i="17"/>
  <c r="CL42" i="17"/>
  <c r="CK42" i="17"/>
  <c r="CJ42" i="17"/>
  <c r="CI42" i="17"/>
  <c r="CH42" i="17"/>
  <c r="CG42" i="17"/>
  <c r="CF42" i="17"/>
  <c r="CE42" i="17"/>
  <c r="CD42" i="17"/>
  <c r="CC42" i="17"/>
  <c r="CB42" i="17"/>
  <c r="CA42" i="17"/>
  <c r="BZ42" i="17"/>
  <c r="BY42" i="17"/>
  <c r="BX42" i="17"/>
  <c r="BW42" i="17"/>
  <c r="BV42" i="17"/>
  <c r="BU42" i="17"/>
  <c r="BT42" i="17"/>
  <c r="BS42" i="17"/>
  <c r="BR42" i="17"/>
  <c r="BQ42" i="17"/>
  <c r="BP42" i="17"/>
  <c r="BO42" i="17"/>
  <c r="BN42" i="17"/>
  <c r="BM42" i="17"/>
  <c r="BL42" i="17"/>
  <c r="BK42" i="17"/>
  <c r="BJ42" i="17"/>
  <c r="BI42" i="17"/>
  <c r="BH42" i="17"/>
  <c r="BG42" i="17"/>
  <c r="BF42" i="17"/>
  <c r="BE42" i="17"/>
  <c r="BD42" i="17"/>
  <c r="BC42" i="17"/>
  <c r="BB42" i="17"/>
  <c r="BA42" i="17"/>
  <c r="AZ42" i="17"/>
  <c r="AY42" i="17"/>
  <c r="AX42" i="17"/>
  <c r="AW42" i="17"/>
  <c r="AV42" i="17"/>
  <c r="AU42" i="17"/>
  <c r="AT42" i="17"/>
  <c r="AS42" i="17"/>
  <c r="AR42" i="17"/>
  <c r="AQ42" i="17"/>
  <c r="AP42" i="17"/>
  <c r="AO42" i="17"/>
  <c r="AN42" i="17"/>
  <c r="AM42" i="17"/>
  <c r="AL42" i="17"/>
  <c r="AK42" i="17"/>
  <c r="AJ42" i="17"/>
  <c r="AI42" i="17"/>
  <c r="AH42" i="17"/>
  <c r="AG42" i="17"/>
  <c r="AF42" i="17"/>
  <c r="AE42" i="17"/>
  <c r="AD42" i="17"/>
  <c r="AC42" i="17"/>
  <c r="AB42" i="17"/>
  <c r="AA42" i="17"/>
  <c r="Z42" i="17"/>
  <c r="Y42" i="17"/>
  <c r="X42" i="17"/>
  <c r="W42" i="17"/>
  <c r="V42" i="17"/>
  <c r="U42" i="17"/>
  <c r="T42" i="17"/>
  <c r="S42" i="17"/>
  <c r="R42" i="17"/>
  <c r="Q42" i="17"/>
  <c r="P42" i="17"/>
  <c r="O42" i="17"/>
  <c r="N42" i="17"/>
  <c r="M42" i="17"/>
  <c r="L42" i="17"/>
  <c r="K42" i="17"/>
  <c r="J42" i="17"/>
  <c r="I42" i="17"/>
  <c r="H42" i="17"/>
  <c r="G42" i="17"/>
  <c r="F42" i="17"/>
  <c r="E42" i="17"/>
  <c r="D42" i="17"/>
  <c r="MY41" i="17"/>
  <c r="MX41" i="17"/>
  <c r="MW41" i="17"/>
  <c r="MV41" i="17"/>
  <c r="MU41" i="17"/>
  <c r="MT41" i="17"/>
  <c r="MS41" i="17"/>
  <c r="MR41" i="17"/>
  <c r="MQ41" i="17"/>
  <c r="MP41" i="17"/>
  <c r="MO41" i="17"/>
  <c r="MN41" i="17"/>
  <c r="MM41" i="17"/>
  <c r="ML41" i="17"/>
  <c r="MK41" i="17"/>
  <c r="MJ41" i="17"/>
  <c r="MI41" i="17"/>
  <c r="MH41" i="17"/>
  <c r="MG41" i="17"/>
  <c r="MF41" i="17"/>
  <c r="ME41" i="17"/>
  <c r="MD41" i="17"/>
  <c r="MC41" i="17"/>
  <c r="MB41" i="17"/>
  <c r="MA41" i="17"/>
  <c r="LZ41" i="17"/>
  <c r="LY41" i="17"/>
  <c r="LX41" i="17"/>
  <c r="LW41" i="17"/>
  <c r="LV41" i="17"/>
  <c r="LU41" i="17"/>
  <c r="LT41" i="17"/>
  <c r="LS41" i="17"/>
  <c r="LR41" i="17"/>
  <c r="LQ41" i="17"/>
  <c r="LP41" i="17"/>
  <c r="LO41" i="17"/>
  <c r="LN41" i="17"/>
  <c r="LM41" i="17"/>
  <c r="LL41" i="17"/>
  <c r="LK41" i="17"/>
  <c r="LJ41" i="17"/>
  <c r="LI41" i="17"/>
  <c r="LH41" i="17"/>
  <c r="LG41" i="17"/>
  <c r="LF41" i="17"/>
  <c r="LE41" i="17"/>
  <c r="LD41" i="17"/>
  <c r="LC41" i="17"/>
  <c r="LB41" i="17"/>
  <c r="LA41" i="17"/>
  <c r="KZ41" i="17"/>
  <c r="KY41" i="17"/>
  <c r="KX41" i="17"/>
  <c r="KW41" i="17"/>
  <c r="KV41" i="17"/>
  <c r="KU41" i="17"/>
  <c r="KT41" i="17"/>
  <c r="KS41" i="17"/>
  <c r="KR41" i="17"/>
  <c r="KQ41" i="17"/>
  <c r="KP41" i="17"/>
  <c r="KO41" i="17"/>
  <c r="KN41" i="17"/>
  <c r="KM41" i="17"/>
  <c r="KL41" i="17"/>
  <c r="KK41" i="17"/>
  <c r="KJ41" i="17"/>
  <c r="KI41" i="17"/>
  <c r="KH41" i="17"/>
  <c r="KG41" i="17"/>
  <c r="KF41" i="17"/>
  <c r="KE41" i="17"/>
  <c r="KD41" i="17"/>
  <c r="KC41" i="17"/>
  <c r="KB41" i="17"/>
  <c r="KA41" i="17"/>
  <c r="JZ41" i="17"/>
  <c r="JY41" i="17"/>
  <c r="JX41" i="17"/>
  <c r="JW41" i="17"/>
  <c r="JV41" i="17"/>
  <c r="JU41" i="17"/>
  <c r="JT41" i="17"/>
  <c r="JS41" i="17"/>
  <c r="JR41" i="17"/>
  <c r="JQ41" i="17"/>
  <c r="JP41" i="17"/>
  <c r="JO41" i="17"/>
  <c r="JN41" i="17"/>
  <c r="JM41" i="17"/>
  <c r="JL41" i="17"/>
  <c r="JK41" i="17"/>
  <c r="JJ41" i="17"/>
  <c r="JI41" i="17"/>
  <c r="JH41" i="17"/>
  <c r="JG41" i="17"/>
  <c r="JF41" i="17"/>
  <c r="JE41" i="17"/>
  <c r="JD41" i="17"/>
  <c r="JC41" i="17"/>
  <c r="JB41" i="17"/>
  <c r="JA41" i="17"/>
  <c r="IZ41" i="17"/>
  <c r="IY41" i="17"/>
  <c r="IX41" i="17"/>
  <c r="IW41" i="17"/>
  <c r="IV41" i="17"/>
  <c r="IU41" i="17"/>
  <c r="IT41" i="17"/>
  <c r="IS41" i="17"/>
  <c r="IR41" i="17"/>
  <c r="IQ41" i="17"/>
  <c r="IP41" i="17"/>
  <c r="IO41" i="17"/>
  <c r="IN41" i="17"/>
  <c r="IM41" i="17"/>
  <c r="IL41" i="17"/>
  <c r="IK41" i="17"/>
  <c r="IJ41" i="17"/>
  <c r="II41" i="17"/>
  <c r="IH41" i="17"/>
  <c r="IG41" i="17"/>
  <c r="IF41" i="17"/>
  <c r="IE41" i="17"/>
  <c r="ID41" i="17"/>
  <c r="IC41" i="17"/>
  <c r="IB41" i="17"/>
  <c r="IA41" i="17"/>
  <c r="HZ41" i="17"/>
  <c r="HY41" i="17"/>
  <c r="HX41" i="17"/>
  <c r="HW41" i="17"/>
  <c r="HV41" i="17"/>
  <c r="HU41" i="17"/>
  <c r="HT41" i="17"/>
  <c r="HS41" i="17"/>
  <c r="HR41" i="17"/>
  <c r="HQ41" i="17"/>
  <c r="HP41" i="17"/>
  <c r="HO41" i="17"/>
  <c r="HN41" i="17"/>
  <c r="HM41" i="17"/>
  <c r="HL41" i="17"/>
  <c r="HK41" i="17"/>
  <c r="HJ41" i="17"/>
  <c r="HI41" i="17"/>
  <c r="HH41" i="17"/>
  <c r="HG41" i="17"/>
  <c r="HF41" i="17"/>
  <c r="HE41" i="17"/>
  <c r="HD41" i="17"/>
  <c r="HC41" i="17"/>
  <c r="HB41" i="17"/>
  <c r="HA41" i="17"/>
  <c r="GZ41" i="17"/>
  <c r="GY41" i="17"/>
  <c r="GX41" i="17"/>
  <c r="GW41" i="17"/>
  <c r="GV41" i="17"/>
  <c r="GU41" i="17"/>
  <c r="GT41" i="17"/>
  <c r="GS41" i="17"/>
  <c r="GR41" i="17"/>
  <c r="GQ41" i="17"/>
  <c r="GP41" i="17"/>
  <c r="GO41" i="17"/>
  <c r="GN41" i="17"/>
  <c r="GM41" i="17"/>
  <c r="GL41" i="17"/>
  <c r="GK41" i="17"/>
  <c r="GJ41" i="17"/>
  <c r="GI41" i="17"/>
  <c r="GH41" i="17"/>
  <c r="GG41" i="17"/>
  <c r="GF41" i="17"/>
  <c r="GE41" i="17"/>
  <c r="GD41" i="17"/>
  <c r="GC41" i="17"/>
  <c r="GB41" i="17"/>
  <c r="GA41" i="17"/>
  <c r="FZ41" i="17"/>
  <c r="FY41" i="17"/>
  <c r="FX41" i="17"/>
  <c r="FW41" i="17"/>
  <c r="FV41" i="17"/>
  <c r="FU41" i="17"/>
  <c r="FT41" i="17"/>
  <c r="FS41" i="17"/>
  <c r="FR41" i="17"/>
  <c r="FQ41" i="17"/>
  <c r="FP41" i="17"/>
  <c r="FO41" i="17"/>
  <c r="FN41" i="17"/>
  <c r="FM41" i="17"/>
  <c r="FL41" i="17"/>
  <c r="FK41" i="17"/>
  <c r="FJ41" i="17"/>
  <c r="FI41" i="17"/>
  <c r="FH41" i="17"/>
  <c r="FG41" i="17"/>
  <c r="FF41" i="17"/>
  <c r="FE41" i="17"/>
  <c r="FD41" i="17"/>
  <c r="FC41" i="17"/>
  <c r="FB41" i="17"/>
  <c r="FA41" i="17"/>
  <c r="EZ41" i="17"/>
  <c r="EY41" i="17"/>
  <c r="EX41" i="17"/>
  <c r="EW41" i="17"/>
  <c r="EV41" i="17"/>
  <c r="EU41" i="17"/>
  <c r="ET41" i="17"/>
  <c r="ES41" i="17"/>
  <c r="ER41" i="17"/>
  <c r="EQ41" i="17"/>
  <c r="EP41" i="17"/>
  <c r="EO41" i="17"/>
  <c r="EN41" i="17"/>
  <c r="EM41" i="17"/>
  <c r="EL41" i="17"/>
  <c r="EK41" i="17"/>
  <c r="EJ41" i="17"/>
  <c r="EI41" i="17"/>
  <c r="EH41" i="17"/>
  <c r="EG41" i="17"/>
  <c r="EF41" i="17"/>
  <c r="EE41" i="17"/>
  <c r="ED41" i="17"/>
  <c r="EC41" i="17"/>
  <c r="EB41" i="17"/>
  <c r="EA41" i="17"/>
  <c r="DZ41" i="17"/>
  <c r="DY41" i="17"/>
  <c r="DX41" i="17"/>
  <c r="DW41" i="17"/>
  <c r="DV41" i="17"/>
  <c r="DU41" i="17"/>
  <c r="DT41" i="17"/>
  <c r="DS41" i="17"/>
  <c r="DR41" i="17"/>
  <c r="DQ41" i="17"/>
  <c r="DP41" i="17"/>
  <c r="DO41" i="17"/>
  <c r="DN41" i="17"/>
  <c r="DM41" i="17"/>
  <c r="DL41" i="17"/>
  <c r="DK41" i="17"/>
  <c r="DJ41" i="17"/>
  <c r="DI41" i="17"/>
  <c r="DH41" i="17"/>
  <c r="DG41" i="17"/>
  <c r="DF41" i="17"/>
  <c r="DE41" i="17"/>
  <c r="DD41" i="17"/>
  <c r="DC41" i="17"/>
  <c r="DB41" i="17"/>
  <c r="DA41" i="17"/>
  <c r="CZ41" i="17"/>
  <c r="CY41" i="17"/>
  <c r="CX41" i="17"/>
  <c r="CW41" i="17"/>
  <c r="CV41" i="17"/>
  <c r="CU41" i="17"/>
  <c r="CT41" i="17"/>
  <c r="CS41" i="17"/>
  <c r="CR41" i="17"/>
  <c r="CQ41" i="17"/>
  <c r="CP41" i="17"/>
  <c r="CO41" i="17"/>
  <c r="CN41" i="17"/>
  <c r="CM41" i="17"/>
  <c r="CL41" i="17"/>
  <c r="CK41" i="17"/>
  <c r="CJ41" i="17"/>
  <c r="CI41" i="17"/>
  <c r="CH41" i="17"/>
  <c r="CG41" i="17"/>
  <c r="CF41" i="17"/>
  <c r="CE41" i="17"/>
  <c r="CD41" i="17"/>
  <c r="CC41" i="17"/>
  <c r="CB41" i="17"/>
  <c r="CA41" i="17"/>
  <c r="BZ41" i="17"/>
  <c r="BY41" i="17"/>
  <c r="BX41" i="17"/>
  <c r="BW41" i="17"/>
  <c r="BV41" i="17"/>
  <c r="BU41" i="17"/>
  <c r="BT41" i="17"/>
  <c r="BS41" i="17"/>
  <c r="BR41" i="17"/>
  <c r="BQ41" i="17"/>
  <c r="BP41" i="17"/>
  <c r="BO41" i="17"/>
  <c r="BN41" i="17"/>
  <c r="BM41" i="17"/>
  <c r="BL41" i="17"/>
  <c r="BK41" i="17"/>
  <c r="BJ41" i="17"/>
  <c r="BI41" i="17"/>
  <c r="BH41" i="17"/>
  <c r="BG41" i="17"/>
  <c r="BF41" i="17"/>
  <c r="BE41" i="17"/>
  <c r="BD41" i="17"/>
  <c r="BC41" i="17"/>
  <c r="BB41" i="17"/>
  <c r="BA41" i="17"/>
  <c r="AZ41" i="17"/>
  <c r="AY41" i="17"/>
  <c r="AX41" i="17"/>
  <c r="AW41" i="17"/>
  <c r="AV41" i="17"/>
  <c r="AU41" i="17"/>
  <c r="AT41" i="17"/>
  <c r="AS41" i="17"/>
  <c r="AR41" i="17"/>
  <c r="AQ41" i="17"/>
  <c r="AP41" i="17"/>
  <c r="AO41" i="17"/>
  <c r="AN41" i="17"/>
  <c r="AM41" i="17"/>
  <c r="AL41" i="17"/>
  <c r="AK41" i="17"/>
  <c r="AJ41" i="17"/>
  <c r="AI41" i="17"/>
  <c r="AH41" i="17"/>
  <c r="AG41" i="17"/>
  <c r="AF41" i="17"/>
  <c r="AE41" i="17"/>
  <c r="AD41" i="17"/>
  <c r="AC41" i="17"/>
  <c r="AB41" i="17"/>
  <c r="AA41" i="17"/>
  <c r="Z41" i="17"/>
  <c r="Y41" i="17"/>
  <c r="X41" i="17"/>
  <c r="W41" i="17"/>
  <c r="V41" i="17"/>
  <c r="U41" i="17"/>
  <c r="T41" i="17"/>
  <c r="S41" i="17"/>
  <c r="R41" i="17"/>
  <c r="Q41" i="17"/>
  <c r="P41" i="17"/>
  <c r="O41" i="17"/>
  <c r="N41" i="17"/>
  <c r="M41" i="17"/>
  <c r="L41" i="17"/>
  <c r="K41" i="17"/>
  <c r="J41" i="17"/>
  <c r="I41" i="17"/>
  <c r="H41" i="17"/>
  <c r="G41" i="17"/>
  <c r="F41" i="17"/>
  <c r="E41" i="17"/>
  <c r="D41" i="17"/>
  <c r="D14" i="17"/>
  <c r="J5" i="17"/>
  <c r="D8" i="17"/>
  <c r="C18" i="16"/>
  <c r="C17" i="16"/>
  <c r="C16" i="16"/>
  <c r="D5" i="16"/>
  <c r="D40" i="1" l="1"/>
  <c r="E37" i="1"/>
  <c r="E23" i="1"/>
  <c r="E29" i="1"/>
  <c r="E22" i="1"/>
  <c r="E24" i="1"/>
  <c r="E21" i="1"/>
  <c r="E27" i="1"/>
  <c r="E20" i="1"/>
  <c r="E26" i="1"/>
  <c r="E28" i="1"/>
  <c r="E30" i="1"/>
  <c r="E35" i="1"/>
  <c r="E36" i="1"/>
  <c r="E33" i="1"/>
  <c r="E40" i="1"/>
  <c r="E31" i="1"/>
  <c r="E34" i="1"/>
  <c r="E32" i="1"/>
  <c r="W17" i="1"/>
  <c r="W14" i="1" s="1"/>
  <c r="J33" i="14"/>
  <c r="D20" i="17"/>
  <c r="E33" i="14"/>
  <c r="MJ44" i="17"/>
  <c r="LA44" i="17"/>
  <c r="JR44" i="17"/>
  <c r="HA44" i="17"/>
  <c r="GZ44" i="17"/>
  <c r="A48" i="17"/>
  <c r="GY44" i="17"/>
  <c r="DB44" i="17"/>
  <c r="JO44" i="17"/>
  <c r="GD44" i="17"/>
  <c r="HM44" i="17"/>
  <c r="JQ44" i="17"/>
  <c r="D13" i="17"/>
  <c r="MR44" i="17"/>
  <c r="KB44" i="17"/>
  <c r="MF44" i="17"/>
  <c r="EE44" i="17"/>
  <c r="MG44" i="17"/>
  <c r="FS44" i="17"/>
  <c r="EI44" i="17"/>
  <c r="EO44" i="17"/>
  <c r="DH44" i="17"/>
  <c r="EJ44" i="17"/>
  <c r="IJ44" i="17"/>
  <c r="IS44" i="17"/>
  <c r="LI44" i="17"/>
  <c r="KK44" i="17"/>
  <c r="HT44" i="17"/>
  <c r="FA44" i="17"/>
  <c r="LU44" i="17"/>
  <c r="JC44" i="17"/>
  <c r="GH44" i="17"/>
  <c r="DQ44" i="17"/>
  <c r="DM44" i="17"/>
  <c r="GE44" i="17"/>
  <c r="IV44" i="17"/>
  <c r="LK44" i="17"/>
  <c r="DO44" i="17"/>
  <c r="GF44" i="17"/>
  <c r="IW44" i="17"/>
  <c r="LN44" i="17"/>
  <c r="DP44" i="17"/>
  <c r="GG44" i="17"/>
  <c r="IX44" i="17"/>
  <c r="LS44" i="17"/>
  <c r="EW44" i="17"/>
  <c r="MT44" i="17"/>
  <c r="KE44" i="17"/>
  <c r="HO44" i="17"/>
  <c r="EY44" i="17"/>
  <c r="KI44" i="17"/>
  <c r="D50" i="17"/>
  <c r="CV44" i="17"/>
  <c r="FM44" i="17"/>
  <c r="IH44" i="17"/>
  <c r="KY44" i="17"/>
  <c r="HN44" i="17"/>
  <c r="EX44" i="17"/>
  <c r="KF44" i="17"/>
  <c r="HP44" i="17"/>
  <c r="CW44" i="17"/>
  <c r="FR44" i="17"/>
  <c r="II44" i="17"/>
  <c r="KZ44" i="17"/>
  <c r="DC44" i="17"/>
  <c r="EK44" i="17"/>
  <c r="FT44" i="17"/>
  <c r="HB44" i="17"/>
  <c r="IK44" i="17"/>
  <c r="JS44" i="17"/>
  <c r="LE44" i="17"/>
  <c r="MO44" i="17"/>
  <c r="DF44" i="17"/>
  <c r="EM44" i="17"/>
  <c r="FU44" i="17"/>
  <c r="HC44" i="17"/>
  <c r="IQ44" i="17"/>
  <c r="JZ44" i="17"/>
  <c r="LG44" i="17"/>
  <c r="MP44" i="17"/>
  <c r="DS44" i="17"/>
  <c r="FD44" i="17"/>
  <c r="GM44" i="17"/>
  <c r="HU44" i="17"/>
  <c r="JD44" i="17"/>
  <c r="KM44" i="17"/>
  <c r="LV44" i="17"/>
  <c r="CR44" i="17"/>
  <c r="DZ44" i="17"/>
  <c r="FF44" i="17"/>
  <c r="GO44" i="17"/>
  <c r="HV44" i="17"/>
  <c r="JF44" i="17"/>
  <c r="KN44" i="17"/>
  <c r="LW44" i="17"/>
  <c r="CT44" i="17"/>
  <c r="EB44" i="17"/>
  <c r="FI44" i="17"/>
  <c r="GS44" i="17"/>
  <c r="HY44" i="17"/>
  <c r="JI44" i="17"/>
  <c r="KO44" i="17"/>
  <c r="MC44" i="17"/>
  <c r="MV44" i="17"/>
  <c r="MH44" i="17"/>
  <c r="LT44" i="17"/>
  <c r="LF44" i="17"/>
  <c r="KR44" i="17"/>
  <c r="KD44" i="17"/>
  <c r="JP44" i="17"/>
  <c r="JB44" i="17"/>
  <c r="IN44" i="17"/>
  <c r="HZ44" i="17"/>
  <c r="HL44" i="17"/>
  <c r="GX44" i="17"/>
  <c r="GJ44" i="17"/>
  <c r="FV44" i="17"/>
  <c r="FH44" i="17"/>
  <c r="ET44" i="17"/>
  <c r="EF44" i="17"/>
  <c r="DR44" i="17"/>
  <c r="DD44" i="17"/>
  <c r="MN44" i="17"/>
  <c r="LZ44" i="17"/>
  <c r="LL44" i="17"/>
  <c r="KX44" i="17"/>
  <c r="KJ44" i="17"/>
  <c r="JV44" i="17"/>
  <c r="JH44" i="17"/>
  <c r="IT44" i="17"/>
  <c r="IF44" i="17"/>
  <c r="HR44" i="17"/>
  <c r="HD44" i="17"/>
  <c r="GP44" i="17"/>
  <c r="GB44" i="17"/>
  <c r="FN44" i="17"/>
  <c r="EZ44" i="17"/>
  <c r="EL44" i="17"/>
  <c r="DX44" i="17"/>
  <c r="DJ44" i="17"/>
  <c r="MY44" i="17"/>
  <c r="MI44" i="17"/>
  <c r="LR44" i="17"/>
  <c r="LB44" i="17"/>
  <c r="KL44" i="17"/>
  <c r="JU44" i="17"/>
  <c r="JE44" i="17"/>
  <c r="IO44" i="17"/>
  <c r="HX44" i="17"/>
  <c r="HH44" i="17"/>
  <c r="GR44" i="17"/>
  <c r="GA44" i="17"/>
  <c r="FK44" i="17"/>
  <c r="EU44" i="17"/>
  <c r="ED44" i="17"/>
  <c r="DN44" i="17"/>
  <c r="CX44" i="17"/>
  <c r="MU44" i="17"/>
  <c r="MD44" i="17"/>
  <c r="LM44" i="17"/>
  <c r="KU44" i="17"/>
  <c r="KC44" i="17"/>
  <c r="JL44" i="17"/>
  <c r="IU44" i="17"/>
  <c r="IC44" i="17"/>
  <c r="HK44" i="17"/>
  <c r="GT44" i="17"/>
  <c r="GC44" i="17"/>
  <c r="FJ44" i="17"/>
  <c r="ER44" i="17"/>
  <c r="EA44" i="17"/>
  <c r="DI44" i="17"/>
  <c r="CS44" i="17"/>
  <c r="MS44" i="17"/>
  <c r="MB44" i="17"/>
  <c r="LJ44" i="17"/>
  <c r="KS44" i="17"/>
  <c r="KA44" i="17"/>
  <c r="JJ44" i="17"/>
  <c r="IR44" i="17"/>
  <c r="IA44" i="17"/>
  <c r="HI44" i="17"/>
  <c r="GQ44" i="17"/>
  <c r="FY44" i="17"/>
  <c r="FG44" i="17"/>
  <c r="EP44" i="17"/>
  <c r="DY44" i="17"/>
  <c r="DG44" i="17"/>
  <c r="MQ44" i="17"/>
  <c r="LY44" i="17"/>
  <c r="LH44" i="17"/>
  <c r="KP44" i="17"/>
  <c r="JY44" i="17"/>
  <c r="JG44" i="17"/>
  <c r="IP44" i="17"/>
  <c r="HW44" i="17"/>
  <c r="HF44" i="17"/>
  <c r="GN44" i="17"/>
  <c r="FW44" i="17"/>
  <c r="FE44" i="17"/>
  <c r="EN44" i="17"/>
  <c r="DV44" i="17"/>
  <c r="DE44" i="17"/>
  <c r="MM44" i="17"/>
  <c r="LQ44" i="17"/>
  <c r="KV44" i="17"/>
  <c r="JX44" i="17"/>
  <c r="JA44" i="17"/>
  <c r="IG44" i="17"/>
  <c r="HJ44" i="17"/>
  <c r="GL44" i="17"/>
  <c r="FQ44" i="17"/>
  <c r="EV44" i="17"/>
  <c r="DW44" i="17"/>
  <c r="DA44" i="17"/>
  <c r="ML44" i="17"/>
  <c r="LP44" i="17"/>
  <c r="KT44" i="17"/>
  <c r="JW44" i="17"/>
  <c r="IZ44" i="17"/>
  <c r="IE44" i="17"/>
  <c r="HG44" i="17"/>
  <c r="GK44" i="17"/>
  <c r="FP44" i="17"/>
  <c r="ES44" i="17"/>
  <c r="DU44" i="17"/>
  <c r="CZ44" i="17"/>
  <c r="MK44" i="17"/>
  <c r="LO44" i="17"/>
  <c r="KQ44" i="17"/>
  <c r="JT44" i="17"/>
  <c r="IY44" i="17"/>
  <c r="ID44" i="17"/>
  <c r="HE44" i="17"/>
  <c r="GI44" i="17"/>
  <c r="FO44" i="17"/>
  <c r="EQ44" i="17"/>
  <c r="DT44" i="17"/>
  <c r="CY44" i="17"/>
  <c r="MX44" i="17"/>
  <c r="MA44" i="17"/>
  <c r="LD44" i="17"/>
  <c r="KH44" i="17"/>
  <c r="JM44" i="17"/>
  <c r="IM44" i="17"/>
  <c r="HS44" i="17"/>
  <c r="GW44" i="17"/>
  <c r="FZ44" i="17"/>
  <c r="FC44" i="17"/>
  <c r="EH44" i="17"/>
  <c r="DL44" i="17"/>
  <c r="MW44" i="17"/>
  <c r="LX44" i="17"/>
  <c r="LC44" i="17"/>
  <c r="KG44" i="17"/>
  <c r="JK44" i="17"/>
  <c r="IL44" i="17"/>
  <c r="HQ44" i="17"/>
  <c r="GV44" i="17"/>
  <c r="FX44" i="17"/>
  <c r="FB44" i="17"/>
  <c r="EG44" i="17"/>
  <c r="DK44" i="17"/>
  <c r="D9" i="17"/>
  <c r="CU44" i="17"/>
  <c r="EC44" i="17"/>
  <c r="FL44" i="17"/>
  <c r="GU44" i="17"/>
  <c r="IB44" i="17"/>
  <c r="JN44" i="17"/>
  <c r="KW44" i="17"/>
  <c r="ME44" i="17"/>
  <c r="W46" i="1"/>
  <c r="D8" i="11"/>
  <c r="D9" i="11" s="1"/>
  <c r="W19" i="1" l="1"/>
  <c r="T20" i="1" s="1"/>
  <c r="W31" i="1"/>
  <c r="T17" i="1"/>
  <c r="AE37" i="17"/>
  <c r="AD46" i="4" s="1"/>
  <c r="X37" i="17"/>
  <c r="W46" i="4" s="1"/>
  <c r="L37" i="17"/>
  <c r="K46" i="4" s="1"/>
  <c r="M37" i="17"/>
  <c r="L46" i="4" s="1"/>
  <c r="U37" i="17"/>
  <c r="T46" i="4" s="1"/>
  <c r="Y37" i="17"/>
  <c r="X46" i="4" s="1"/>
  <c r="AG37" i="17"/>
  <c r="AF46" i="4" s="1"/>
  <c r="W37" i="17"/>
  <c r="V46" i="4" s="1"/>
  <c r="O37" i="17"/>
  <c r="N46" i="4" s="1"/>
  <c r="AF37" i="17"/>
  <c r="AE46" i="4" s="1"/>
  <c r="AC37" i="17"/>
  <c r="AB46" i="4" s="1"/>
  <c r="AA37" i="17"/>
  <c r="Z46" i="4" s="1"/>
  <c r="AA31" i="17"/>
  <c r="M31" i="17"/>
  <c r="K31" i="17"/>
  <c r="L31" i="17"/>
  <c r="Y31" i="17"/>
  <c r="X31" i="17"/>
  <c r="AF31" i="17"/>
  <c r="R31" i="17"/>
  <c r="AE31" i="17"/>
  <c r="Q31" i="17"/>
  <c r="U31" i="17"/>
  <c r="S31" i="17"/>
  <c r="P31" i="17"/>
  <c r="T31" i="17"/>
  <c r="O31" i="17"/>
  <c r="N31" i="17"/>
  <c r="AG31" i="17"/>
  <c r="AD31" i="17"/>
  <c r="AC31" i="17"/>
  <c r="AB31" i="17"/>
  <c r="W31" i="17"/>
  <c r="V31" i="17"/>
  <c r="Z37" i="17"/>
  <c r="Q37" i="17"/>
  <c r="P46" i="4" s="1"/>
  <c r="S37" i="17"/>
  <c r="R46" i="4" s="1"/>
  <c r="AB37" i="17"/>
  <c r="AA46" i="4" s="1"/>
  <c r="R37" i="17"/>
  <c r="Q46" i="4" s="1"/>
  <c r="T37" i="17"/>
  <c r="S46" i="4" s="1"/>
  <c r="V37" i="17"/>
  <c r="U46" i="4" s="1"/>
  <c r="P37" i="17"/>
  <c r="O46" i="4" s="1"/>
  <c r="N37" i="17"/>
  <c r="M46" i="4" s="1"/>
  <c r="AD37" i="17"/>
  <c r="AC46" i="4" s="1"/>
  <c r="AC29" i="11"/>
  <c r="O29" i="11"/>
  <c r="N29" i="11"/>
  <c r="R29" i="11"/>
  <c r="S29" i="11"/>
  <c r="AA29" i="11"/>
  <c r="AD29" i="11"/>
  <c r="AE29" i="11"/>
  <c r="AF29" i="11"/>
  <c r="X29" i="11"/>
  <c r="T29" i="11"/>
  <c r="U29" i="11"/>
  <c r="AG29" i="11"/>
  <c r="V29" i="11"/>
  <c r="K29" i="11"/>
  <c r="W29" i="11"/>
  <c r="L29" i="11"/>
  <c r="M29" i="11"/>
  <c r="Y29" i="11"/>
  <c r="Z29" i="11"/>
  <c r="AB29" i="11"/>
  <c r="P29" i="11"/>
  <c r="Q29" i="11"/>
  <c r="P24" i="1"/>
  <c r="X19" i="1" l="1"/>
  <c r="Z31" i="17"/>
  <c r="Y46" i="4"/>
  <c r="P23" i="1"/>
  <c r="D15" i="17" s="1"/>
  <c r="D25" i="5"/>
  <c r="D11" i="3"/>
  <c r="AP43" i="17" l="1"/>
  <c r="CB43" i="17"/>
  <c r="HK43" i="17"/>
  <c r="CM43" i="17"/>
  <c r="MR50" i="17"/>
  <c r="CP43" i="17"/>
  <c r="BS50" i="17"/>
  <c r="KK50" i="17"/>
  <c r="CW50" i="17"/>
  <c r="KW50" i="17"/>
  <c r="JO50" i="17"/>
  <c r="CA50" i="17"/>
  <c r="HG50" i="17"/>
  <c r="MC43" i="17"/>
  <c r="EM43" i="17"/>
  <c r="JV50" i="17"/>
  <c r="AU50" i="17"/>
  <c r="DU50" i="17"/>
  <c r="IP43" i="17"/>
  <c r="AM43" i="17"/>
  <c r="DS50" i="17"/>
  <c r="IN43" i="17"/>
  <c r="AK43" i="17"/>
  <c r="EI50" i="17"/>
  <c r="GV50" i="17"/>
  <c r="IZ43" i="17"/>
  <c r="AG50" i="17"/>
  <c r="EF43" i="17"/>
  <c r="CY50" i="17"/>
  <c r="FM43" i="17"/>
  <c r="IH50" i="17"/>
  <c r="JZ43" i="17"/>
  <c r="AN43" i="17"/>
  <c r="BP50" i="17"/>
  <c r="KJ50" i="17"/>
  <c r="FU43" i="17"/>
  <c r="CS50" i="17"/>
  <c r="BA43" i="17"/>
  <c r="IS43" i="17"/>
  <c r="BA50" i="17"/>
  <c r="IR43" i="17"/>
  <c r="MN50" i="17"/>
  <c r="HC43" i="17"/>
  <c r="ET50" i="17"/>
  <c r="CH43" i="17"/>
  <c r="MG43" i="17"/>
  <c r="AH43" i="17"/>
  <c r="BS43" i="17"/>
  <c r="IB50" i="17"/>
  <c r="CA43" i="17"/>
  <c r="LD43" i="17"/>
  <c r="DF50" i="17"/>
  <c r="LK43" i="17"/>
  <c r="FY43" i="17"/>
  <c r="D22" i="17"/>
  <c r="E50" i="17" s="1"/>
  <c r="LR43" i="17"/>
  <c r="HS50" i="17"/>
  <c r="AE50" i="17"/>
  <c r="IE50" i="17"/>
  <c r="GW50" i="17"/>
  <c r="EB50" i="17"/>
  <c r="JI43" i="17"/>
  <c r="BU43" i="17"/>
  <c r="GL50" i="17"/>
  <c r="KT50" i="17"/>
  <c r="FS43" i="17"/>
  <c r="KP50" i="17"/>
  <c r="FQ43" i="17"/>
  <c r="LH50" i="17"/>
  <c r="AQ50" i="17"/>
  <c r="CC50" i="17"/>
  <c r="FP43" i="17"/>
  <c r="IT50" i="17"/>
  <c r="KH43" i="17"/>
  <c r="LT50" i="17"/>
  <c r="LS43" i="17"/>
  <c r="CC43" i="17"/>
  <c r="DM50" i="17"/>
  <c r="GO43" i="17"/>
  <c r="KF50" i="17"/>
  <c r="LH43" i="17"/>
  <c r="CT50" i="17"/>
  <c r="BC43" i="17"/>
  <c r="JV43" i="17"/>
  <c r="GZ50" i="17"/>
  <c r="DS43" i="17"/>
  <c r="GY50" i="17"/>
  <c r="DR43" i="17"/>
  <c r="EU50" i="17"/>
  <c r="CJ43" i="17"/>
  <c r="LG43" i="17"/>
  <c r="AZ50" i="17"/>
  <c r="DG43" i="17"/>
  <c r="KN43" i="17"/>
  <c r="BP43" i="17"/>
  <c r="FH43" i="17"/>
  <c r="HD43" i="17"/>
  <c r="KR43" i="17"/>
  <c r="MX43" i="17"/>
  <c r="AR43" i="17"/>
  <c r="GD50" i="17"/>
  <c r="HV43" i="17"/>
  <c r="EL50" i="17"/>
  <c r="HE50" i="17"/>
  <c r="HQ50" i="17"/>
  <c r="GI50" i="17"/>
  <c r="MS50" i="17"/>
  <c r="DL50" i="17"/>
  <c r="IU43" i="17"/>
  <c r="BG43" i="17"/>
  <c r="FV50" i="17"/>
  <c r="JY50" i="17"/>
  <c r="FD43" i="17"/>
  <c r="JT50" i="17"/>
  <c r="FB43" i="17"/>
  <c r="KM50" i="17"/>
  <c r="BE50" i="17"/>
  <c r="EX43" i="17"/>
  <c r="HT50" i="17"/>
  <c r="JP43" i="17"/>
  <c r="DE50" i="17"/>
  <c r="EA43" i="17"/>
  <c r="MK50" i="17"/>
  <c r="DN50" i="17"/>
  <c r="LM43" i="17"/>
  <c r="EJ43" i="17"/>
  <c r="DB43" i="17"/>
  <c r="HO50" i="17"/>
  <c r="GC50" i="17"/>
  <c r="MD43" i="17"/>
  <c r="MU50" i="17"/>
  <c r="FG50" i="17"/>
  <c r="LI50" i="17"/>
  <c r="CE50" i="17"/>
  <c r="HS43" i="17"/>
  <c r="AE43" i="17"/>
  <c r="EO50" i="17"/>
  <c r="II50" i="17"/>
  <c r="MF43" i="17"/>
  <c r="DZ43" i="17"/>
  <c r="IF50" i="17"/>
  <c r="MB43" i="17"/>
  <c r="DW43" i="17"/>
  <c r="IX50" i="17"/>
  <c r="MW50" i="17"/>
  <c r="DP43" i="17"/>
  <c r="FS50" i="17"/>
  <c r="IH43" i="17"/>
  <c r="IR50" i="17"/>
  <c r="JO43" i="17"/>
  <c r="AP50" i="17"/>
  <c r="EP43" i="17"/>
  <c r="HD50" i="17"/>
  <c r="JG43" i="17"/>
  <c r="ME43" i="17"/>
  <c r="LX50" i="17"/>
  <c r="GR43" i="17"/>
  <c r="CQ50" i="17"/>
  <c r="AY43" i="17"/>
  <c r="CP50" i="17"/>
  <c r="AX43" i="17"/>
  <c r="AM50" i="17"/>
  <c r="IC43" i="17"/>
  <c r="HJ50" i="17"/>
  <c r="MH43" i="17"/>
  <c r="KO43" i="17"/>
  <c r="CV50" i="17"/>
  <c r="GB50" i="17"/>
  <c r="FK43" i="17"/>
  <c r="GJ50" i="17"/>
  <c r="AV50" i="17"/>
  <c r="HZ43" i="17"/>
  <c r="EN43" i="17"/>
  <c r="KS50" i="17"/>
  <c r="FO50" i="17"/>
  <c r="LP43" i="17"/>
  <c r="MG50" i="17"/>
  <c r="ES50" i="17"/>
  <c r="KR50" i="17"/>
  <c r="BO50" i="17"/>
  <c r="HE43" i="17"/>
  <c r="DX50" i="17"/>
  <c r="HN50" i="17"/>
  <c r="LO43" i="17"/>
  <c r="DJ43" i="17"/>
  <c r="HL50" i="17"/>
  <c r="LL43" i="17"/>
  <c r="DH43" i="17"/>
  <c r="IC50" i="17"/>
  <c r="LV50" i="17"/>
  <c r="MM43" i="17"/>
  <c r="CY43" i="17"/>
  <c r="EW50" i="17"/>
  <c r="HP43" i="17"/>
  <c r="HR50" i="17"/>
  <c r="IX43" i="17"/>
  <c r="JB50" i="17"/>
  <c r="MY43" i="17"/>
  <c r="MY50" i="17"/>
  <c r="BK43" i="17"/>
  <c r="LM50" i="17"/>
  <c r="AS50" i="17"/>
  <c r="KC50" i="17"/>
  <c r="MB50" i="17"/>
  <c r="LN43" i="17"/>
  <c r="MP50" i="17"/>
  <c r="KI43" i="17"/>
  <c r="MF50" i="17"/>
  <c r="JR43" i="17"/>
  <c r="MD50" i="17"/>
  <c r="HV50" i="17"/>
  <c r="EG43" i="17"/>
  <c r="JQ50" i="17"/>
  <c r="GE43" i="17"/>
  <c r="EJ50" i="17"/>
  <c r="DE43" i="17"/>
  <c r="CM50" i="17"/>
  <c r="FQ50" i="17"/>
  <c r="DT43" i="17"/>
  <c r="HR43" i="17"/>
  <c r="IN50" i="17"/>
  <c r="JF43" i="17"/>
  <c r="BV50" i="17"/>
  <c r="KA50" i="17"/>
  <c r="IA50" i="17"/>
  <c r="FC50" i="17"/>
  <c r="AJ43" i="17"/>
  <c r="DQ43" i="17"/>
  <c r="ME50" i="17"/>
  <c r="KA43" i="17"/>
  <c r="GJ43" i="17"/>
  <c r="KY50" i="17"/>
  <c r="MR43" i="17"/>
  <c r="JA50" i="17"/>
  <c r="JZ50" i="17"/>
  <c r="KY43" i="17"/>
  <c r="LW50" i="17"/>
  <c r="MI50" i="17"/>
  <c r="JT43" i="17"/>
  <c r="LL50" i="17"/>
  <c r="JC43" i="17"/>
  <c r="JR50" i="17"/>
  <c r="FW50" i="17"/>
  <c r="CG43" i="17"/>
  <c r="ML43" i="17"/>
  <c r="GS50" i="17"/>
  <c r="EV43" i="17"/>
  <c r="CN50" i="17"/>
  <c r="CN43" i="17"/>
  <c r="AO50" i="17"/>
  <c r="EG50" i="17"/>
  <c r="KH50" i="17"/>
  <c r="CT43" i="17"/>
  <c r="GP43" i="17"/>
  <c r="FM50" i="17"/>
  <c r="ID43" i="17"/>
  <c r="AL50" i="17"/>
  <c r="EK43" i="17"/>
  <c r="BX50" i="17"/>
  <c r="LC50" i="17"/>
  <c r="LJ50" i="17"/>
  <c r="BZ43" i="17"/>
  <c r="AR50" i="17"/>
  <c r="BL50" i="17"/>
  <c r="IE43" i="17"/>
  <c r="JW50" i="17"/>
  <c r="LB43" i="17"/>
  <c r="IM50" i="17"/>
  <c r="JH50" i="17"/>
  <c r="KK43" i="17"/>
  <c r="LF50" i="17"/>
  <c r="LO50" i="17"/>
  <c r="JE43" i="17"/>
  <c r="IZ50" i="17"/>
  <c r="HY43" i="17"/>
  <c r="HI50" i="17"/>
  <c r="AQ43" i="17"/>
  <c r="CL43" i="17"/>
  <c r="EH43" i="17"/>
  <c r="CO43" i="17"/>
  <c r="DT50" i="17"/>
  <c r="KC43" i="17"/>
  <c r="EM50" i="17"/>
  <c r="JG50" i="17"/>
  <c r="DC50" i="17"/>
  <c r="ER50" i="17"/>
  <c r="FA43" i="17"/>
  <c r="FE50" i="17"/>
  <c r="DB50" i="17"/>
  <c r="CU43" i="17"/>
  <c r="CG50" i="17"/>
  <c r="CD43" i="17"/>
  <c r="CD50" i="17"/>
  <c r="KJ43" i="17"/>
  <c r="JS50" i="17"/>
  <c r="EW43" i="17"/>
  <c r="MK43" i="17"/>
  <c r="LG50" i="17"/>
  <c r="IQ43" i="17"/>
  <c r="JF50" i="17"/>
  <c r="HW43" i="17"/>
  <c r="GS43" i="17"/>
  <c r="LY43" i="17"/>
  <c r="ED50" i="17"/>
  <c r="GX50" i="17"/>
  <c r="HN43" i="17"/>
  <c r="GH50" i="17"/>
  <c r="ML50" i="17"/>
  <c r="EC43" i="17"/>
  <c r="KM43" i="17"/>
  <c r="DX43" i="17"/>
  <c r="EB43" i="17"/>
  <c r="FW43" i="17"/>
  <c r="EI43" i="17"/>
  <c r="GP50" i="17"/>
  <c r="DY50" i="17"/>
  <c r="IS50" i="17"/>
  <c r="CO50" i="17"/>
  <c r="CU50" i="17"/>
  <c r="DY43" i="17"/>
  <c r="DH50" i="17"/>
  <c r="CJ50" i="17"/>
  <c r="CF43" i="17"/>
  <c r="BN50" i="17"/>
  <c r="BO43" i="17"/>
  <c r="BJ50" i="17"/>
  <c r="JQ43" i="17"/>
  <c r="GU50" i="17"/>
  <c r="DO43" i="17"/>
  <c r="KZ43" i="17"/>
  <c r="KG50" i="17"/>
  <c r="HX43" i="17"/>
  <c r="ID50" i="17"/>
  <c r="HF43" i="17"/>
  <c r="ET43" i="17"/>
  <c r="KU43" i="17"/>
  <c r="BF50" i="17"/>
  <c r="FL50" i="17"/>
  <c r="GM43" i="17"/>
  <c r="DI50" i="17"/>
  <c r="KZ50" i="17"/>
  <c r="DD43" i="17"/>
  <c r="EQ50" i="17"/>
  <c r="BR43" i="17"/>
  <c r="JE50" i="17"/>
  <c r="HM43" i="17"/>
  <c r="JP50" i="17"/>
  <c r="GK43" i="17"/>
  <c r="BG50" i="17"/>
  <c r="DQ50" i="17"/>
  <c r="JW43" i="17"/>
  <c r="CR50" i="17"/>
  <c r="HL43" i="17"/>
  <c r="MT43" i="17"/>
  <c r="FB50" i="17"/>
  <c r="HQ43" i="17"/>
  <c r="LA43" i="17"/>
  <c r="AF50" i="17"/>
  <c r="FK50" i="17"/>
  <c r="LZ50" i="17"/>
  <c r="HA50" i="17"/>
  <c r="FN50" i="17"/>
  <c r="KD50" i="17"/>
  <c r="LA50" i="17"/>
  <c r="HP50" i="17"/>
  <c r="KO50" i="17"/>
  <c r="DI43" i="17"/>
  <c r="MI43" i="17"/>
  <c r="LN50" i="17"/>
  <c r="AT43" i="17"/>
  <c r="JL43" i="17"/>
  <c r="KL50" i="17"/>
  <c r="MM50" i="17"/>
  <c r="BM50" i="17"/>
  <c r="IG43" i="17"/>
  <c r="CB50" i="17"/>
  <c r="GW43" i="17"/>
  <c r="KV43" i="17"/>
  <c r="DP50" i="17"/>
  <c r="GZ43" i="17"/>
  <c r="IY43" i="17"/>
  <c r="KF43" i="17"/>
  <c r="BR50" i="17"/>
  <c r="MH50" i="17"/>
  <c r="IW50" i="17"/>
  <c r="FP50" i="17"/>
  <c r="EC50" i="17"/>
  <c r="JL50" i="17"/>
  <c r="GE50" i="17"/>
  <c r="EZ43" i="17"/>
  <c r="JA43" i="17"/>
  <c r="FV43" i="17"/>
  <c r="LY50" i="17"/>
  <c r="AY50" i="17"/>
  <c r="GQ43" i="17"/>
  <c r="BK50" i="17"/>
  <c r="GH43" i="17"/>
  <c r="KG43" i="17"/>
  <c r="CX50" i="17"/>
  <c r="GI43" i="17"/>
  <c r="GY43" i="17"/>
  <c r="IF43" i="17"/>
  <c r="MW43" i="17"/>
  <c r="LD50" i="17"/>
  <c r="HH50" i="17"/>
  <c r="EF50" i="17"/>
  <c r="LX43" i="17"/>
  <c r="BB50" i="17"/>
  <c r="HW50" i="17"/>
  <c r="DG50" i="17"/>
  <c r="EU43" i="17"/>
  <c r="IL43" i="17"/>
  <c r="CF50" i="17"/>
  <c r="IY50" i="17"/>
  <c r="CK43" i="17"/>
  <c r="LQ43" i="17"/>
  <c r="MA50" i="17"/>
  <c r="JU50" i="17"/>
  <c r="IP50" i="17"/>
  <c r="DK43" i="17"/>
  <c r="GT50" i="17"/>
  <c r="BB43" i="17"/>
  <c r="GF43" i="17"/>
  <c r="JX50" i="17"/>
  <c r="AF43" i="17"/>
  <c r="CX43" i="17"/>
  <c r="EE43" i="17"/>
  <c r="KQ43" i="17"/>
  <c r="EH50" i="17"/>
  <c r="KW43" i="17"/>
  <c r="IT43" i="17"/>
  <c r="FR43" i="17"/>
  <c r="KS43" i="17"/>
  <c r="LJ43" i="17"/>
  <c r="JD43" i="17"/>
  <c r="CH50" i="17"/>
  <c r="IW43" i="17"/>
  <c r="MC50" i="17"/>
  <c r="HI43" i="17"/>
  <c r="DO50" i="17"/>
  <c r="BH43" i="17"/>
  <c r="JI50" i="17"/>
  <c r="HC50" i="17"/>
  <c r="HX50" i="17"/>
  <c r="CW43" i="17"/>
  <c r="GA50" i="17"/>
  <c r="EL43" i="17"/>
  <c r="IV50" i="17"/>
  <c r="MV50" i="17"/>
  <c r="CE43" i="17"/>
  <c r="DN43" i="17"/>
  <c r="JH43" i="17"/>
  <c r="DJ50" i="17"/>
  <c r="JX43" i="17"/>
  <c r="HT43" i="17"/>
  <c r="ER43" i="17"/>
  <c r="JS43" i="17"/>
  <c r="KE43" i="17"/>
  <c r="HB43" i="17"/>
  <c r="MP43" i="17"/>
  <c r="FI43" i="17"/>
  <c r="FJ43" i="17"/>
  <c r="JJ43" i="17"/>
  <c r="GK50" i="17"/>
  <c r="DA43" i="17"/>
  <c r="IU50" i="17"/>
  <c r="LS50" i="17"/>
  <c r="GO50" i="17"/>
  <c r="CI43" i="17"/>
  <c r="FH50" i="17"/>
  <c r="CS43" i="17"/>
  <c r="EX50" i="17"/>
  <c r="LU50" i="17"/>
  <c r="MT50" i="17"/>
  <c r="CV43" i="17"/>
  <c r="HG43" i="17"/>
  <c r="IV43" i="17"/>
  <c r="FT43" i="17"/>
  <c r="CR43" i="17"/>
  <c r="FL43" i="17"/>
  <c r="GA43" i="17"/>
  <c r="FZ43" i="17"/>
  <c r="GL43" i="17"/>
  <c r="EZ50" i="17"/>
  <c r="DC43" i="17"/>
  <c r="LU43" i="17"/>
  <c r="BJ43" i="17"/>
  <c r="GV43" i="17"/>
  <c r="CK50" i="17"/>
  <c r="HM50" i="17"/>
  <c r="CI50" i="17"/>
  <c r="FU50" i="17"/>
  <c r="HH43" i="17"/>
  <c r="LE43" i="17"/>
  <c r="JN50" i="17"/>
  <c r="GD43" i="17"/>
  <c r="IG50" i="17"/>
  <c r="LE50" i="17"/>
  <c r="FY50" i="17"/>
  <c r="AS43" i="17"/>
  <c r="EN50" i="17"/>
  <c r="GR50" i="17"/>
  <c r="AZ43" i="17"/>
  <c r="EA50" i="17"/>
  <c r="KV50" i="17"/>
  <c r="KU50" i="17"/>
  <c r="BL43" i="17"/>
  <c r="FX43" i="17"/>
  <c r="MU43" i="17"/>
  <c r="HU43" i="17"/>
  <c r="ES43" i="17"/>
  <c r="BV43" i="17"/>
  <c r="EQ43" i="17"/>
  <c r="FE43" i="17"/>
  <c r="FC43" i="17"/>
  <c r="KL43" i="17"/>
  <c r="AI43" i="17"/>
  <c r="JB43" i="17"/>
  <c r="AN50" i="17"/>
  <c r="IB43" i="17"/>
  <c r="GQ50" i="17"/>
  <c r="KQ50" i="17"/>
  <c r="FI50" i="17"/>
  <c r="KN50" i="17"/>
  <c r="BQ50" i="17"/>
  <c r="FX50" i="17"/>
  <c r="DD50" i="17"/>
  <c r="DZ50" i="17"/>
  <c r="FR50" i="17"/>
  <c r="AU43" i="17"/>
  <c r="FG43" i="17"/>
  <c r="LZ43" i="17"/>
  <c r="DU43" i="17"/>
  <c r="BX43" i="17"/>
  <c r="CQ43" i="17"/>
  <c r="ED43" i="17"/>
  <c r="BI43" i="17"/>
  <c r="DL43" i="17"/>
  <c r="EY43" i="17"/>
  <c r="JM50" i="17"/>
  <c r="BD43" i="17"/>
  <c r="KB43" i="17"/>
  <c r="FA50" i="17"/>
  <c r="HY50" i="17"/>
  <c r="AX50" i="17"/>
  <c r="JD50" i="17"/>
  <c r="AW50" i="17"/>
  <c r="FD50" i="17"/>
  <c r="AI50" i="17"/>
  <c r="DA50" i="17"/>
  <c r="EV50" i="17"/>
  <c r="MJ50" i="17"/>
  <c r="DV43" i="17"/>
  <c r="KP43" i="17"/>
  <c r="CZ43" i="17"/>
  <c r="AD43" i="17"/>
  <c r="KB50" i="17"/>
  <c r="BT43" i="17"/>
  <c r="DF43" i="17"/>
  <c r="AL43" i="17"/>
  <c r="FF43" i="17"/>
  <c r="IK43" i="17"/>
  <c r="MQ50" i="17"/>
  <c r="JM43" i="17"/>
  <c r="LV43" i="17"/>
  <c r="DK50" i="17"/>
  <c r="HK50" i="17"/>
  <c r="AH50" i="17"/>
  <c r="IL50" i="17"/>
  <c r="MV43" i="17"/>
  <c r="EK50" i="17"/>
  <c r="MX50" i="17"/>
  <c r="BZ50" i="17"/>
  <c r="DW50" i="17"/>
  <c r="JJ50" i="17"/>
  <c r="BW43" i="17"/>
  <c r="JY43" i="17"/>
  <c r="BY43" i="17"/>
  <c r="LR50" i="17"/>
  <c r="DV50" i="17"/>
  <c r="LP50" i="17"/>
  <c r="EY50" i="17"/>
  <c r="MQ43" i="17"/>
  <c r="AJ50" i="17"/>
  <c r="BF43" i="17"/>
  <c r="MS43" i="17"/>
  <c r="GU43" i="17"/>
  <c r="BC50" i="17"/>
  <c r="CL50" i="17"/>
  <c r="HZ50" i="17"/>
  <c r="FZ50" i="17"/>
  <c r="JK43" i="17"/>
  <c r="JN43" i="17"/>
  <c r="GC43" i="17"/>
  <c r="GN50" i="17"/>
  <c r="HO43" i="17"/>
  <c r="AG43" i="17"/>
  <c r="BW50" i="17"/>
  <c r="LB50" i="17"/>
  <c r="LF43" i="17"/>
  <c r="BM43" i="17"/>
  <c r="FO43" i="17"/>
  <c r="FT50" i="17"/>
  <c r="GX43" i="17"/>
  <c r="IQ50" i="17"/>
  <c r="MN43" i="17"/>
  <c r="GT43" i="17"/>
  <c r="HU50" i="17"/>
  <c r="HF50" i="17"/>
  <c r="BH50" i="17"/>
  <c r="AO43" i="17"/>
  <c r="HB50" i="17"/>
  <c r="KX50" i="17"/>
  <c r="GG50" i="17"/>
  <c r="JK50" i="17"/>
  <c r="DM43" i="17"/>
  <c r="BT50" i="17"/>
  <c r="AD50" i="17"/>
  <c r="LC43" i="17"/>
  <c r="MA43" i="17"/>
  <c r="KE50" i="17"/>
  <c r="MJ43" i="17"/>
  <c r="HA43" i="17"/>
  <c r="MO50" i="17"/>
  <c r="JC50" i="17"/>
  <c r="II43" i="17"/>
  <c r="LI43" i="17"/>
  <c r="IO50" i="17"/>
  <c r="KD43" i="17"/>
  <c r="IM43" i="17"/>
  <c r="AV43" i="17"/>
  <c r="BU50" i="17"/>
  <c r="KX43" i="17"/>
  <c r="BN43" i="17"/>
  <c r="BE43" i="17"/>
  <c r="KT43" i="17"/>
  <c r="GB43" i="17"/>
  <c r="MO43" i="17"/>
  <c r="AK50" i="17"/>
  <c r="CZ50" i="17"/>
  <c r="IO43" i="17"/>
  <c r="IJ50" i="17"/>
  <c r="FN43" i="17"/>
  <c r="LW43" i="17"/>
  <c r="HJ43" i="17"/>
  <c r="BI50" i="17"/>
  <c r="LK50" i="17"/>
  <c r="IA43" i="17"/>
  <c r="AW43" i="17"/>
  <c r="JU43" i="17"/>
  <c r="EP50" i="17"/>
  <c r="KI50" i="17"/>
  <c r="EO43" i="17"/>
  <c r="BD50" i="17"/>
  <c r="GF50" i="17"/>
  <c r="IJ43" i="17"/>
  <c r="EE50" i="17"/>
  <c r="BQ43" i="17"/>
  <c r="LT43" i="17"/>
  <c r="FJ50" i="17"/>
  <c r="LQ50" i="17"/>
  <c r="FF50" i="17"/>
  <c r="GG43" i="17"/>
  <c r="DR50" i="17"/>
  <c r="AT50" i="17"/>
  <c r="GN43" i="17"/>
  <c r="GM50" i="17"/>
  <c r="BY50" i="17"/>
  <c r="IK50" i="17"/>
  <c r="Z43" i="17" l="1"/>
  <c r="S43" i="17"/>
  <c r="V50" i="17"/>
  <c r="X50" i="17"/>
  <c r="AB43" i="17"/>
  <c r="Y50" i="17"/>
  <c r="AB50" i="17"/>
  <c r="Y43" i="17"/>
  <c r="W50" i="17"/>
  <c r="V43" i="17"/>
  <c r="X43" i="17"/>
  <c r="Z50" i="17"/>
  <c r="AA50" i="17"/>
  <c r="AA43" i="17"/>
  <c r="AC43" i="17"/>
  <c r="W43" i="17"/>
  <c r="AC50" i="17"/>
  <c r="T43" i="17"/>
  <c r="S50" i="17"/>
  <c r="T50" i="17"/>
  <c r="P50" i="17"/>
  <c r="R43" i="17"/>
  <c r="Q50" i="17"/>
  <c r="U43" i="17"/>
  <c r="R50" i="17"/>
  <c r="Q43" i="17"/>
  <c r="U50" i="17"/>
  <c r="P43" i="17"/>
  <c r="H43" i="17"/>
  <c r="L50" i="17"/>
  <c r="M43" i="17"/>
  <c r="N43" i="17"/>
  <c r="K43" i="17"/>
  <c r="N50" i="17"/>
  <c r="J43" i="17"/>
  <c r="O50" i="17"/>
  <c r="K36" i="17"/>
  <c r="AC30" i="17"/>
  <c r="H50" i="17"/>
  <c r="G43" i="17"/>
  <c r="N30" i="17"/>
  <c r="I43" i="17"/>
  <c r="E43" i="17"/>
  <c r="AB36" i="17"/>
  <c r="V36" i="17"/>
  <c r="U36" i="17"/>
  <c r="G50" i="17"/>
  <c r="K50" i="17"/>
  <c r="O43" i="17"/>
  <c r="L30" i="17"/>
  <c r="F43" i="17"/>
  <c r="F50" i="17"/>
  <c r="L43" i="17"/>
  <c r="J50" i="17"/>
  <c r="X30" i="17"/>
  <c r="M50" i="17"/>
  <c r="I50" i="17"/>
  <c r="Y30" i="17"/>
  <c r="AA30" i="17"/>
  <c r="Q30" i="17"/>
  <c r="AD30" i="17"/>
  <c r="K30" i="17"/>
  <c r="AA36" i="17"/>
  <c r="AE36" i="17"/>
  <c r="Q36" i="17"/>
  <c r="M30" i="17"/>
  <c r="M36" i="17"/>
  <c r="AF30" i="17"/>
  <c r="AD36" i="17"/>
  <c r="U30" i="17"/>
  <c r="G36" i="17"/>
  <c r="W36" i="17"/>
  <c r="AC36" i="17"/>
  <c r="AF36" i="17"/>
  <c r="H30" i="17"/>
  <c r="T36" i="17"/>
  <c r="Z30" i="17"/>
  <c r="O30" i="17"/>
  <c r="I30" i="17"/>
  <c r="R36" i="17"/>
  <c r="S36" i="17"/>
  <c r="I36" i="17"/>
  <c r="P36" i="17"/>
  <c r="V30" i="17"/>
  <c r="T30" i="17"/>
  <c r="G30" i="17"/>
  <c r="Y36" i="17"/>
  <c r="AE30" i="17"/>
  <c r="H36" i="17"/>
  <c r="Z36" i="17"/>
  <c r="J30" i="17"/>
  <c r="N36" i="17"/>
  <c r="AG36" i="17"/>
  <c r="P30" i="17"/>
  <c r="AB30" i="17"/>
  <c r="AG30" i="17"/>
  <c r="O36" i="17"/>
  <c r="J36" i="17"/>
  <c r="W30" i="17"/>
  <c r="R30" i="17"/>
  <c r="X36" i="17"/>
  <c r="L36" i="17"/>
  <c r="S30" i="17"/>
  <c r="F30" i="17" l="1"/>
  <c r="F36" i="17"/>
  <c r="E30" i="17"/>
  <c r="E36" i="17"/>
  <c r="D30" i="17"/>
  <c r="J29" i="14"/>
  <c r="B47" i="14"/>
  <c r="D22" i="11"/>
  <c r="D15" i="11"/>
  <c r="C5" i="11"/>
  <c r="C120" i="4"/>
  <c r="D18" i="10"/>
  <c r="C15" i="10"/>
  <c r="C15" i="3"/>
  <c r="C14" i="3"/>
  <c r="C14" i="10"/>
  <c r="D11" i="10"/>
  <c r="D10" i="10"/>
  <c r="D9" i="10"/>
  <c r="E5" i="10"/>
  <c r="F5" i="10"/>
  <c r="G5" i="10"/>
  <c r="H5" i="10"/>
  <c r="I5" i="10"/>
  <c r="D5" i="10"/>
  <c r="C5" i="10"/>
  <c r="AG59" i="10"/>
  <c r="AF59" i="10"/>
  <c r="AE59" i="10"/>
  <c r="AD59" i="10"/>
  <c r="AC59" i="10"/>
  <c r="AB59" i="10"/>
  <c r="AA59" i="10"/>
  <c r="Z59" i="10"/>
  <c r="Y59" i="10"/>
  <c r="X59" i="10"/>
  <c r="W59" i="10"/>
  <c r="V59" i="10"/>
  <c r="U59" i="10"/>
  <c r="T59" i="10"/>
  <c r="S59" i="10"/>
  <c r="R59" i="10"/>
  <c r="Q59" i="10"/>
  <c r="P59" i="10"/>
  <c r="O59" i="10"/>
  <c r="N59" i="10"/>
  <c r="M59" i="10"/>
  <c r="L59" i="10"/>
  <c r="K59" i="10"/>
  <c r="J59" i="10"/>
  <c r="I59" i="10"/>
  <c r="H59" i="10"/>
  <c r="G59" i="10"/>
  <c r="F59" i="10"/>
  <c r="E59" i="10"/>
  <c r="MY41" i="10"/>
  <c r="MX41" i="10"/>
  <c r="MW41" i="10"/>
  <c r="MV41" i="10"/>
  <c r="MU41" i="10"/>
  <c r="MT41" i="10"/>
  <c r="MS41" i="10"/>
  <c r="MR41" i="10"/>
  <c r="MQ41" i="10"/>
  <c r="MP41" i="10"/>
  <c r="MO41" i="10"/>
  <c r="MN41" i="10"/>
  <c r="MM41" i="10"/>
  <c r="ML41" i="10"/>
  <c r="MK41" i="10"/>
  <c r="MJ41" i="10"/>
  <c r="MI41" i="10"/>
  <c r="MH41" i="10"/>
  <c r="MG41" i="10"/>
  <c r="MF41" i="10"/>
  <c r="ME41" i="10"/>
  <c r="MD41" i="10"/>
  <c r="MC41" i="10"/>
  <c r="MB41" i="10"/>
  <c r="MA41" i="10"/>
  <c r="LZ41" i="10"/>
  <c r="LY41" i="10"/>
  <c r="LX41" i="10"/>
  <c r="LW41" i="10"/>
  <c r="LV41" i="10"/>
  <c r="LU41" i="10"/>
  <c r="LT41" i="10"/>
  <c r="LS41" i="10"/>
  <c r="LR41" i="10"/>
  <c r="LQ41" i="10"/>
  <c r="LP41" i="10"/>
  <c r="LO41" i="10"/>
  <c r="LN41" i="10"/>
  <c r="LM41" i="10"/>
  <c r="LL41" i="10"/>
  <c r="LK41" i="10"/>
  <c r="LJ41" i="10"/>
  <c r="LI41" i="10"/>
  <c r="LH41" i="10"/>
  <c r="LG41" i="10"/>
  <c r="LF41" i="10"/>
  <c r="LE41" i="10"/>
  <c r="LD41" i="10"/>
  <c r="LC41" i="10"/>
  <c r="LB41" i="10"/>
  <c r="LA41" i="10"/>
  <c r="KZ41" i="10"/>
  <c r="KY41" i="10"/>
  <c r="KX41" i="10"/>
  <c r="KW41" i="10"/>
  <c r="KV41" i="10"/>
  <c r="KU41" i="10"/>
  <c r="KT41" i="10"/>
  <c r="KS41" i="10"/>
  <c r="KR41" i="10"/>
  <c r="KQ41" i="10"/>
  <c r="KP41" i="10"/>
  <c r="KO41" i="10"/>
  <c r="KN41" i="10"/>
  <c r="KM41" i="10"/>
  <c r="KL41" i="10"/>
  <c r="KK41" i="10"/>
  <c r="KJ41" i="10"/>
  <c r="KI41" i="10"/>
  <c r="KH41" i="10"/>
  <c r="KG41" i="10"/>
  <c r="KF41" i="10"/>
  <c r="KE41" i="10"/>
  <c r="KD41" i="10"/>
  <c r="KC41" i="10"/>
  <c r="KB41" i="10"/>
  <c r="KA41" i="10"/>
  <c r="JZ41" i="10"/>
  <c r="JY41" i="10"/>
  <c r="JX41" i="10"/>
  <c r="JW41" i="10"/>
  <c r="JV41" i="10"/>
  <c r="JU41" i="10"/>
  <c r="JT41" i="10"/>
  <c r="JS41" i="10"/>
  <c r="JR41" i="10"/>
  <c r="JQ41" i="10"/>
  <c r="JP41" i="10"/>
  <c r="JO41" i="10"/>
  <c r="JN41" i="10"/>
  <c r="JM41" i="10"/>
  <c r="JL41" i="10"/>
  <c r="JK41" i="10"/>
  <c r="JJ41" i="10"/>
  <c r="JI41" i="10"/>
  <c r="JH41" i="10"/>
  <c r="JG41" i="10"/>
  <c r="JF41" i="10"/>
  <c r="JE41" i="10"/>
  <c r="JD41" i="10"/>
  <c r="JC41" i="10"/>
  <c r="JB41" i="10"/>
  <c r="JA41" i="10"/>
  <c r="IZ41" i="10"/>
  <c r="IY41" i="10"/>
  <c r="IX41" i="10"/>
  <c r="IW41" i="10"/>
  <c r="IV41" i="10"/>
  <c r="IU41" i="10"/>
  <c r="IT41" i="10"/>
  <c r="IS41" i="10"/>
  <c r="IR41" i="10"/>
  <c r="IQ41" i="10"/>
  <c r="IP41" i="10"/>
  <c r="IO41" i="10"/>
  <c r="IN41" i="10"/>
  <c r="IM41" i="10"/>
  <c r="IL41" i="10"/>
  <c r="IK41" i="10"/>
  <c r="IJ41" i="10"/>
  <c r="II41" i="10"/>
  <c r="IH41" i="10"/>
  <c r="IG41" i="10"/>
  <c r="IF41" i="10"/>
  <c r="IE41" i="10"/>
  <c r="ID41" i="10"/>
  <c r="IC41" i="10"/>
  <c r="IB41" i="10"/>
  <c r="IA41" i="10"/>
  <c r="HZ41" i="10"/>
  <c r="HY41" i="10"/>
  <c r="HX41" i="10"/>
  <c r="HW41" i="10"/>
  <c r="HV41" i="10"/>
  <c r="HU41" i="10"/>
  <c r="HT41" i="10"/>
  <c r="HS41" i="10"/>
  <c r="HR41" i="10"/>
  <c r="HQ41" i="10"/>
  <c r="HP41" i="10"/>
  <c r="HO41" i="10"/>
  <c r="HN41" i="10"/>
  <c r="HM41" i="10"/>
  <c r="HL41" i="10"/>
  <c r="HK41" i="10"/>
  <c r="HJ41" i="10"/>
  <c r="HI41" i="10"/>
  <c r="HH41" i="10"/>
  <c r="HG41" i="10"/>
  <c r="HF41" i="10"/>
  <c r="HE41" i="10"/>
  <c r="HD41" i="10"/>
  <c r="HC41" i="10"/>
  <c r="HB41" i="10"/>
  <c r="HA41" i="10"/>
  <c r="GZ41" i="10"/>
  <c r="GY41" i="10"/>
  <c r="GX41" i="10"/>
  <c r="GW41" i="10"/>
  <c r="GV41" i="10"/>
  <c r="GU41" i="10"/>
  <c r="GT41" i="10"/>
  <c r="GS41" i="10"/>
  <c r="GR41" i="10"/>
  <c r="GQ41" i="10"/>
  <c r="GP41" i="10"/>
  <c r="GO41" i="10"/>
  <c r="GN41" i="10"/>
  <c r="GM41" i="10"/>
  <c r="GL41" i="10"/>
  <c r="GK41" i="10"/>
  <c r="GJ41" i="10"/>
  <c r="GI41" i="10"/>
  <c r="GH41" i="10"/>
  <c r="GG41" i="10"/>
  <c r="GF41" i="10"/>
  <c r="GE41" i="10"/>
  <c r="GD41" i="10"/>
  <c r="GC41" i="10"/>
  <c r="GB41" i="10"/>
  <c r="GA41" i="10"/>
  <c r="FZ41" i="10"/>
  <c r="FY41" i="10"/>
  <c r="FX41" i="10"/>
  <c r="FW41" i="10"/>
  <c r="FV41" i="10"/>
  <c r="FU41" i="10"/>
  <c r="FT41" i="10"/>
  <c r="FS41" i="10"/>
  <c r="FR41" i="10"/>
  <c r="FQ41" i="10"/>
  <c r="FP41" i="10"/>
  <c r="FO41" i="10"/>
  <c r="FN41" i="10"/>
  <c r="FM41" i="10"/>
  <c r="FL41" i="10"/>
  <c r="FK41" i="10"/>
  <c r="FJ41" i="10"/>
  <c r="FI41" i="10"/>
  <c r="FH41" i="10"/>
  <c r="FG41" i="10"/>
  <c r="FF41" i="10"/>
  <c r="FE41" i="10"/>
  <c r="FD41" i="10"/>
  <c r="FC41" i="10"/>
  <c r="FB41" i="10"/>
  <c r="FA41" i="10"/>
  <c r="EZ41" i="10"/>
  <c r="EY41" i="10"/>
  <c r="EX41" i="10"/>
  <c r="EW41" i="10"/>
  <c r="EV41" i="10"/>
  <c r="EU41" i="10"/>
  <c r="ET41" i="10"/>
  <c r="ES41" i="10"/>
  <c r="ER41" i="10"/>
  <c r="EQ41" i="10"/>
  <c r="EP41" i="10"/>
  <c r="EO41" i="10"/>
  <c r="EN41" i="10"/>
  <c r="EM41" i="10"/>
  <c r="EL41" i="10"/>
  <c r="EK41" i="10"/>
  <c r="EJ41" i="10"/>
  <c r="EI41" i="10"/>
  <c r="EH41" i="10"/>
  <c r="EG41" i="10"/>
  <c r="EF41" i="10"/>
  <c r="EE41" i="10"/>
  <c r="ED41" i="10"/>
  <c r="EC41" i="10"/>
  <c r="EB41" i="10"/>
  <c r="EA41" i="10"/>
  <c r="DZ41" i="10"/>
  <c r="DY41" i="10"/>
  <c r="DX41" i="10"/>
  <c r="DW41" i="10"/>
  <c r="DV41" i="10"/>
  <c r="DU41" i="10"/>
  <c r="DT41" i="10"/>
  <c r="DS41" i="10"/>
  <c r="DR41" i="10"/>
  <c r="DQ41" i="10"/>
  <c r="DP41" i="10"/>
  <c r="DO41" i="10"/>
  <c r="DN41" i="10"/>
  <c r="DM41" i="10"/>
  <c r="DL41" i="10"/>
  <c r="DK41" i="10"/>
  <c r="DJ41" i="10"/>
  <c r="DI41" i="10"/>
  <c r="DH41" i="10"/>
  <c r="DG41" i="10"/>
  <c r="DF41" i="10"/>
  <c r="DE41" i="10"/>
  <c r="DD41" i="10"/>
  <c r="DC41" i="10"/>
  <c r="DB41" i="10"/>
  <c r="DA41" i="10"/>
  <c r="CZ41" i="10"/>
  <c r="CY41" i="10"/>
  <c r="CX41" i="10"/>
  <c r="CW41" i="10"/>
  <c r="CV41" i="10"/>
  <c r="CU41" i="10"/>
  <c r="CT41" i="10"/>
  <c r="CS41" i="10"/>
  <c r="CR41" i="10"/>
  <c r="CQ41" i="10"/>
  <c r="CP41" i="10"/>
  <c r="CO41" i="10"/>
  <c r="CN41" i="10"/>
  <c r="CM41" i="10"/>
  <c r="CL41" i="10"/>
  <c r="CK41" i="10"/>
  <c r="CJ41" i="10"/>
  <c r="CI41" i="10"/>
  <c r="CH41" i="10"/>
  <c r="CG41" i="10"/>
  <c r="CF41" i="10"/>
  <c r="CE41" i="10"/>
  <c r="CD41" i="10"/>
  <c r="CC41" i="10"/>
  <c r="CB41" i="10"/>
  <c r="CA41" i="10"/>
  <c r="BZ41" i="10"/>
  <c r="BY41" i="10"/>
  <c r="BX41" i="10"/>
  <c r="BW41" i="10"/>
  <c r="BV41" i="10"/>
  <c r="BU41" i="10"/>
  <c r="BT41" i="10"/>
  <c r="BS41" i="10"/>
  <c r="BR41" i="10"/>
  <c r="BQ41" i="10"/>
  <c r="BP41" i="10"/>
  <c r="BO41" i="10"/>
  <c r="BN41" i="10"/>
  <c r="BM41" i="10"/>
  <c r="BL41" i="10"/>
  <c r="BK41" i="10"/>
  <c r="BJ41" i="10"/>
  <c r="BI41" i="10"/>
  <c r="BH41" i="10"/>
  <c r="BG41" i="10"/>
  <c r="BF41" i="10"/>
  <c r="BE41" i="10"/>
  <c r="BD41" i="10"/>
  <c r="BC41" i="10"/>
  <c r="BB41" i="10"/>
  <c r="BA41" i="10"/>
  <c r="AZ41" i="10"/>
  <c r="AY41" i="10"/>
  <c r="AX41"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R41" i="10"/>
  <c r="Q41" i="10"/>
  <c r="P41" i="10"/>
  <c r="O41" i="10"/>
  <c r="N41" i="10"/>
  <c r="M41" i="10"/>
  <c r="L41" i="10"/>
  <c r="K41" i="10"/>
  <c r="J41" i="10"/>
  <c r="I41" i="10"/>
  <c r="H41" i="10"/>
  <c r="G41" i="10"/>
  <c r="F41" i="10"/>
  <c r="E41" i="10"/>
  <c r="D41" i="10"/>
  <c r="MY40" i="10"/>
  <c r="MX40" i="10"/>
  <c r="MW40" i="10"/>
  <c r="MV40" i="10"/>
  <c r="MU40" i="10"/>
  <c r="MT40" i="10"/>
  <c r="MS40" i="10"/>
  <c r="MR40" i="10"/>
  <c r="MQ40" i="10"/>
  <c r="MP40" i="10"/>
  <c r="MO40" i="10"/>
  <c r="MN40" i="10"/>
  <c r="MM40" i="10"/>
  <c r="ML40" i="10"/>
  <c r="MK40" i="10"/>
  <c r="MJ40" i="10"/>
  <c r="MI40" i="10"/>
  <c r="MH40" i="10"/>
  <c r="MG40" i="10"/>
  <c r="MF40" i="10"/>
  <c r="ME40" i="10"/>
  <c r="MD40" i="10"/>
  <c r="MC40" i="10"/>
  <c r="MB40" i="10"/>
  <c r="MA40" i="10"/>
  <c r="LZ40" i="10"/>
  <c r="LY40" i="10"/>
  <c r="LX40" i="10"/>
  <c r="LW40" i="10"/>
  <c r="LV40" i="10"/>
  <c r="LU40" i="10"/>
  <c r="LT40" i="10"/>
  <c r="LS40" i="10"/>
  <c r="LR40" i="10"/>
  <c r="LQ40" i="10"/>
  <c r="LP40" i="10"/>
  <c r="LO40" i="10"/>
  <c r="LN40" i="10"/>
  <c r="LM40" i="10"/>
  <c r="LL40" i="10"/>
  <c r="LK40" i="10"/>
  <c r="LJ40" i="10"/>
  <c r="LI40" i="10"/>
  <c r="LH40" i="10"/>
  <c r="LG40" i="10"/>
  <c r="LF40" i="10"/>
  <c r="LE40" i="10"/>
  <c r="LD40" i="10"/>
  <c r="LC40" i="10"/>
  <c r="LB40" i="10"/>
  <c r="LA40" i="10"/>
  <c r="KZ40" i="10"/>
  <c r="KY40" i="10"/>
  <c r="KX40" i="10"/>
  <c r="KW40" i="10"/>
  <c r="KV40" i="10"/>
  <c r="KU40" i="10"/>
  <c r="KT40" i="10"/>
  <c r="KS40" i="10"/>
  <c r="KR40" i="10"/>
  <c r="KQ40" i="10"/>
  <c r="KP40" i="10"/>
  <c r="KO40" i="10"/>
  <c r="KN40" i="10"/>
  <c r="KM40" i="10"/>
  <c r="KL40" i="10"/>
  <c r="KK40" i="10"/>
  <c r="KJ40" i="10"/>
  <c r="KI40" i="10"/>
  <c r="KH40" i="10"/>
  <c r="KG40" i="10"/>
  <c r="KF40" i="10"/>
  <c r="KE40" i="10"/>
  <c r="KD40" i="10"/>
  <c r="KC40" i="10"/>
  <c r="KB40" i="10"/>
  <c r="KA40" i="10"/>
  <c r="JZ40" i="10"/>
  <c r="JY40" i="10"/>
  <c r="JX40" i="10"/>
  <c r="JW40" i="10"/>
  <c r="JV40" i="10"/>
  <c r="JU40" i="10"/>
  <c r="JT40" i="10"/>
  <c r="JS40" i="10"/>
  <c r="JR40" i="10"/>
  <c r="JQ40" i="10"/>
  <c r="JP40" i="10"/>
  <c r="JO40" i="10"/>
  <c r="JN40" i="10"/>
  <c r="JM40" i="10"/>
  <c r="JL40" i="10"/>
  <c r="JK40" i="10"/>
  <c r="JJ40" i="10"/>
  <c r="JI40" i="10"/>
  <c r="JH40" i="10"/>
  <c r="JG40" i="10"/>
  <c r="JF40" i="10"/>
  <c r="JE40" i="10"/>
  <c r="JD40" i="10"/>
  <c r="JC40" i="10"/>
  <c r="JB40" i="10"/>
  <c r="JA40" i="10"/>
  <c r="IZ40" i="10"/>
  <c r="IY40" i="10"/>
  <c r="IX40" i="10"/>
  <c r="IW40" i="10"/>
  <c r="IV40" i="10"/>
  <c r="IU40" i="10"/>
  <c r="IT40" i="10"/>
  <c r="IS40" i="10"/>
  <c r="IR40" i="10"/>
  <c r="IQ40" i="10"/>
  <c r="IP40" i="10"/>
  <c r="IO40" i="10"/>
  <c r="IN40" i="10"/>
  <c r="IM40" i="10"/>
  <c r="IL40" i="10"/>
  <c r="IK40" i="10"/>
  <c r="IJ40" i="10"/>
  <c r="II40" i="10"/>
  <c r="IH40" i="10"/>
  <c r="IG40" i="10"/>
  <c r="IF40" i="10"/>
  <c r="IE40" i="10"/>
  <c r="ID40" i="10"/>
  <c r="IC40" i="10"/>
  <c r="IB40" i="10"/>
  <c r="IA40" i="10"/>
  <c r="HZ40" i="10"/>
  <c r="HY40" i="10"/>
  <c r="HX40" i="10"/>
  <c r="HW40" i="10"/>
  <c r="HV40" i="10"/>
  <c r="HU40" i="10"/>
  <c r="HT40" i="10"/>
  <c r="HS40" i="10"/>
  <c r="HR40" i="10"/>
  <c r="HQ40" i="10"/>
  <c r="HP40" i="10"/>
  <c r="HO40" i="10"/>
  <c r="HN40" i="10"/>
  <c r="HM40" i="10"/>
  <c r="HL40" i="10"/>
  <c r="HK40" i="10"/>
  <c r="HJ40" i="10"/>
  <c r="HI40" i="10"/>
  <c r="HH40" i="10"/>
  <c r="HG40" i="10"/>
  <c r="HF40" i="10"/>
  <c r="HE40" i="10"/>
  <c r="HD40" i="10"/>
  <c r="HC40" i="10"/>
  <c r="HB40" i="10"/>
  <c r="HA40" i="10"/>
  <c r="GZ40" i="10"/>
  <c r="GY40" i="10"/>
  <c r="GX40" i="10"/>
  <c r="GW40" i="10"/>
  <c r="GV40" i="10"/>
  <c r="GU40" i="10"/>
  <c r="GT40" i="10"/>
  <c r="GS40" i="10"/>
  <c r="GR40" i="10"/>
  <c r="GQ40" i="10"/>
  <c r="GP40" i="10"/>
  <c r="GO40" i="10"/>
  <c r="GN40" i="10"/>
  <c r="GM40" i="10"/>
  <c r="GL40" i="10"/>
  <c r="GK40" i="10"/>
  <c r="GJ40" i="10"/>
  <c r="GI40" i="10"/>
  <c r="GH40" i="10"/>
  <c r="GG40" i="10"/>
  <c r="GF40" i="10"/>
  <c r="GE40" i="10"/>
  <c r="GD40" i="10"/>
  <c r="GC40" i="10"/>
  <c r="GB40" i="10"/>
  <c r="GA40" i="10"/>
  <c r="FZ40" i="10"/>
  <c r="FY40" i="10"/>
  <c r="FX40" i="10"/>
  <c r="FW40" i="10"/>
  <c r="FV40" i="10"/>
  <c r="FU40" i="10"/>
  <c r="FT40" i="10"/>
  <c r="FS40" i="10"/>
  <c r="FR40" i="10"/>
  <c r="FQ40" i="10"/>
  <c r="FP40" i="10"/>
  <c r="FO40" i="10"/>
  <c r="FN40" i="10"/>
  <c r="FM40" i="10"/>
  <c r="FL40" i="10"/>
  <c r="FK40" i="10"/>
  <c r="FJ40" i="10"/>
  <c r="FI40" i="10"/>
  <c r="FH40" i="10"/>
  <c r="FG40" i="10"/>
  <c r="FF40" i="10"/>
  <c r="FE40" i="10"/>
  <c r="FD40" i="10"/>
  <c r="FC40" i="10"/>
  <c r="FB40" i="10"/>
  <c r="FA40" i="10"/>
  <c r="EZ40" i="10"/>
  <c r="EY40" i="10"/>
  <c r="EX40" i="10"/>
  <c r="EW40" i="10"/>
  <c r="EV40" i="10"/>
  <c r="EU40" i="10"/>
  <c r="ET40" i="10"/>
  <c r="ES40" i="10"/>
  <c r="ER40" i="10"/>
  <c r="EQ40" i="10"/>
  <c r="EP40" i="10"/>
  <c r="EO40" i="10"/>
  <c r="EN40" i="10"/>
  <c r="EM40" i="10"/>
  <c r="EL40" i="10"/>
  <c r="EK40" i="10"/>
  <c r="EJ40" i="10"/>
  <c r="EI40" i="10"/>
  <c r="EH40" i="10"/>
  <c r="EG40" i="10"/>
  <c r="EF40" i="10"/>
  <c r="EE40" i="10"/>
  <c r="ED40" i="10"/>
  <c r="EC40" i="10"/>
  <c r="EB40" i="10"/>
  <c r="EA40" i="10"/>
  <c r="DZ40" i="10"/>
  <c r="DY40" i="10"/>
  <c r="DX40" i="10"/>
  <c r="DW40" i="10"/>
  <c r="DV40" i="10"/>
  <c r="DU40" i="10"/>
  <c r="DT40" i="10"/>
  <c r="DS40" i="10"/>
  <c r="DR40" i="10"/>
  <c r="DQ40" i="10"/>
  <c r="DP40" i="10"/>
  <c r="DO40" i="10"/>
  <c r="DN40" i="10"/>
  <c r="DM40" i="10"/>
  <c r="DL40" i="10"/>
  <c r="DK40" i="10"/>
  <c r="DJ40" i="10"/>
  <c r="DI40" i="10"/>
  <c r="DH40" i="10"/>
  <c r="DG40" i="10"/>
  <c r="DF40" i="10"/>
  <c r="DE40" i="10"/>
  <c r="DD40" i="10"/>
  <c r="DC40" i="10"/>
  <c r="DB40" i="10"/>
  <c r="DA40" i="10"/>
  <c r="CZ40" i="10"/>
  <c r="CY40" i="10"/>
  <c r="CX40" i="10"/>
  <c r="CW40" i="10"/>
  <c r="CV40" i="10"/>
  <c r="CU40" i="10"/>
  <c r="CT40" i="10"/>
  <c r="CS40" i="10"/>
  <c r="CR40" i="10"/>
  <c r="CQ40" i="10"/>
  <c r="CP40" i="10"/>
  <c r="CO40" i="10"/>
  <c r="CN40" i="10"/>
  <c r="CM40" i="10"/>
  <c r="CL40" i="10"/>
  <c r="CK40" i="10"/>
  <c r="CJ40" i="10"/>
  <c r="CI40" i="10"/>
  <c r="CH40" i="10"/>
  <c r="CG40" i="10"/>
  <c r="CF40" i="10"/>
  <c r="CE40" i="10"/>
  <c r="CD40" i="10"/>
  <c r="CC40" i="10"/>
  <c r="CB40" i="10"/>
  <c r="CA40" i="10"/>
  <c r="BZ40" i="10"/>
  <c r="BY40" i="10"/>
  <c r="BX40" i="10"/>
  <c r="BW40" i="10"/>
  <c r="BV40" i="10"/>
  <c r="BU40" i="10"/>
  <c r="BT40" i="10"/>
  <c r="BS40" i="10"/>
  <c r="BR40" i="10"/>
  <c r="BQ40" i="10"/>
  <c r="BP40" i="10"/>
  <c r="BO40" i="10"/>
  <c r="BN40" i="10"/>
  <c r="BM40" i="10"/>
  <c r="BL40" i="10"/>
  <c r="BK40" i="10"/>
  <c r="BJ40" i="10"/>
  <c r="BI40" i="10"/>
  <c r="BH40" i="10"/>
  <c r="BG40" i="10"/>
  <c r="BF40" i="10"/>
  <c r="BE40" i="10"/>
  <c r="BD40" i="10"/>
  <c r="BC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V40" i="10"/>
  <c r="U40" i="10"/>
  <c r="T40" i="10"/>
  <c r="S40" i="10"/>
  <c r="R40" i="10"/>
  <c r="Q40" i="10"/>
  <c r="P40" i="10"/>
  <c r="O40" i="10"/>
  <c r="N40" i="10"/>
  <c r="M40" i="10"/>
  <c r="L40" i="10"/>
  <c r="K40" i="10"/>
  <c r="J40" i="10"/>
  <c r="I40" i="10"/>
  <c r="H40" i="10"/>
  <c r="G40" i="10"/>
  <c r="F40" i="10"/>
  <c r="E40" i="10"/>
  <c r="D40" i="10"/>
  <c r="D13" i="10"/>
  <c r="B56" i="4"/>
  <c r="C31" i="14"/>
  <c r="C32" i="14"/>
  <c r="C28" i="14"/>
  <c r="D28" i="14"/>
  <c r="B30" i="14"/>
  <c r="B31" i="14"/>
  <c r="B32" i="14"/>
  <c r="C121" i="4"/>
  <c r="C27" i="4"/>
  <c r="B26" i="4"/>
  <c r="B27" i="4"/>
  <c r="B28" i="4"/>
  <c r="C86" i="4"/>
  <c r="D57" i="11" l="1"/>
  <c r="D31" i="10"/>
  <c r="D12" i="10"/>
  <c r="MG43" i="10"/>
  <c r="DZ43" i="10"/>
  <c r="R52" i="10"/>
  <c r="R51" i="10" s="1"/>
  <c r="C47" i="14"/>
  <c r="LI43" i="10"/>
  <c r="IZ43" i="10"/>
  <c r="EQ43" i="10"/>
  <c r="GI43" i="10"/>
  <c r="HY43" i="10"/>
  <c r="DY43" i="10"/>
  <c r="IW43" i="10"/>
  <c r="JQ43" i="10"/>
  <c r="FO43" i="10"/>
  <c r="KO43" i="10"/>
  <c r="ES43" i="10"/>
  <c r="JS43" i="10"/>
  <c r="FP43" i="10"/>
  <c r="KP43" i="10"/>
  <c r="BP43" i="10"/>
  <c r="GK43" i="10"/>
  <c r="LK43" i="10"/>
  <c r="CI43" i="10"/>
  <c r="HG43" i="10"/>
  <c r="MW43" i="10"/>
  <c r="LZ43" i="10"/>
  <c r="LE43" i="10"/>
  <c r="KJ43" i="10"/>
  <c r="JO43" i="10"/>
  <c r="IR43" i="10"/>
  <c r="HW43" i="10"/>
  <c r="GZ43" i="10"/>
  <c r="GG43" i="10"/>
  <c r="FJ43" i="10"/>
  <c r="EO43" i="10"/>
  <c r="DR43" i="10"/>
  <c r="CX43" i="10"/>
  <c r="CD43" i="10"/>
  <c r="MV43" i="10"/>
  <c r="LY43" i="10"/>
  <c r="LD43" i="10"/>
  <c r="KG43" i="10"/>
  <c r="JN43" i="10"/>
  <c r="IQ43" i="10"/>
  <c r="HV43" i="10"/>
  <c r="GY43" i="10"/>
  <c r="GF43" i="10"/>
  <c r="FI43" i="10"/>
  <c r="EN43" i="10"/>
  <c r="DQ43" i="10"/>
  <c r="CW43" i="10"/>
  <c r="CC43" i="10"/>
  <c r="MU43" i="10"/>
  <c r="LW43" i="10"/>
  <c r="LC43" i="10"/>
  <c r="KE43" i="10"/>
  <c r="JM43" i="10"/>
  <c r="IO43" i="10"/>
  <c r="HU43" i="10"/>
  <c r="GW43" i="10"/>
  <c r="GC43" i="10"/>
  <c r="FE43" i="10"/>
  <c r="EM43" i="10"/>
  <c r="DO43" i="10"/>
  <c r="CV43" i="10"/>
  <c r="BZ43" i="10"/>
  <c r="MO43" i="10"/>
  <c r="LV43" i="10"/>
  <c r="KY43" i="10"/>
  <c r="KD43" i="10"/>
  <c r="JG43" i="10"/>
  <c r="IN43" i="10"/>
  <c r="HQ43" i="10"/>
  <c r="GV43" i="10"/>
  <c r="FY43" i="10"/>
  <c r="FD43" i="10"/>
  <c r="EG43" i="10"/>
  <c r="DN43" i="10"/>
  <c r="CR43" i="10"/>
  <c r="BY43" i="10"/>
  <c r="MN43" i="10"/>
  <c r="LU43" i="10"/>
  <c r="KX43" i="10"/>
  <c r="KC43" i="10"/>
  <c r="JF43" i="10"/>
  <c r="IK43" i="10"/>
  <c r="HP43" i="10"/>
  <c r="GU43" i="10"/>
  <c r="FX43" i="10"/>
  <c r="FC43" i="10"/>
  <c r="EF43" i="10"/>
  <c r="DM43" i="10"/>
  <c r="CQ43" i="10"/>
  <c r="BX43" i="10"/>
  <c r="KQ43" i="10"/>
  <c r="JA43" i="10"/>
  <c r="GL43" i="10"/>
  <c r="EA43" i="10"/>
  <c r="BQ43" i="10"/>
  <c r="JT43" i="10"/>
  <c r="HI43" i="10"/>
  <c r="DD43" i="10"/>
  <c r="LL43" i="10"/>
  <c r="ID43" i="10"/>
  <c r="EV43" i="10"/>
  <c r="CK43" i="10"/>
  <c r="MI43" i="10"/>
  <c r="FQ43" i="10"/>
  <c r="MX43" i="10"/>
  <c r="MA43" i="10"/>
  <c r="LH43" i="10"/>
  <c r="KK43" i="10"/>
  <c r="JP43" i="10"/>
  <c r="IS43" i="10"/>
  <c r="HX43" i="10"/>
  <c r="HA43" i="10"/>
  <c r="GH43" i="10"/>
  <c r="FK43" i="10"/>
  <c r="EP43" i="10"/>
  <c r="DS43" i="10"/>
  <c r="CZ43" i="10"/>
  <c r="CE43" i="10"/>
  <c r="CJ43" i="10"/>
  <c r="HH43" i="10"/>
  <c r="MH43" i="10"/>
  <c r="MY43" i="10"/>
  <c r="DA43" i="10"/>
  <c r="DC43" i="10"/>
  <c r="IC43" i="10"/>
  <c r="BR43" i="10"/>
  <c r="CL43" i="10"/>
  <c r="DE43" i="10"/>
  <c r="EB43" i="10"/>
  <c r="EW43" i="10"/>
  <c r="FT43" i="10"/>
  <c r="GM43" i="10"/>
  <c r="HJ43" i="10"/>
  <c r="IE43" i="10"/>
  <c r="JB43" i="10"/>
  <c r="JU43" i="10"/>
  <c r="KR43" i="10"/>
  <c r="LM43" i="10"/>
  <c r="MJ43" i="10"/>
  <c r="BV43" i="10"/>
  <c r="CN43" i="10"/>
  <c r="DI43" i="10"/>
  <c r="EC43" i="10"/>
  <c r="FA43" i="10"/>
  <c r="FU43" i="10"/>
  <c r="GS43" i="10"/>
  <c r="HK43" i="10"/>
  <c r="II43" i="10"/>
  <c r="JC43" i="10"/>
  <c r="KA43" i="10"/>
  <c r="KS43" i="10"/>
  <c r="LQ43" i="10"/>
  <c r="MK43" i="10"/>
  <c r="P52" i="10"/>
  <c r="P51" i="10" s="1"/>
  <c r="D52" i="10"/>
  <c r="D51" i="10" s="1"/>
  <c r="O52" i="10"/>
  <c r="O51" i="10" s="1"/>
  <c r="M52" i="10"/>
  <c r="M51" i="10" s="1"/>
  <c r="W52" i="10"/>
  <c r="W51" i="10" s="1"/>
  <c r="H52" i="10"/>
  <c r="H51" i="10" s="1"/>
  <c r="V52" i="10"/>
  <c r="V51" i="10" s="1"/>
  <c r="G52" i="10"/>
  <c r="G51" i="10" s="1"/>
  <c r="T52" i="10"/>
  <c r="T51" i="10" s="1"/>
  <c r="E52" i="10"/>
  <c r="E51" i="10" s="1"/>
  <c r="L52" i="10"/>
  <c r="L51" i="10" s="1"/>
  <c r="MQ43" i="10"/>
  <c r="ME43" i="10"/>
  <c r="LS43" i="10"/>
  <c r="LG43" i="10"/>
  <c r="KU43" i="10"/>
  <c r="KI43" i="10"/>
  <c r="JW43" i="10"/>
  <c r="JK43" i="10"/>
  <c r="IY43" i="10"/>
  <c r="IM43" i="10"/>
  <c r="IA43" i="10"/>
  <c r="HO43" i="10"/>
  <c r="HC43" i="10"/>
  <c r="GQ43" i="10"/>
  <c r="GE43" i="10"/>
  <c r="FS43" i="10"/>
  <c r="FG43" i="10"/>
  <c r="EU43" i="10"/>
  <c r="EI43" i="10"/>
  <c r="DW43" i="10"/>
  <c r="DK43" i="10"/>
  <c r="CY43" i="10"/>
  <c r="CM43" i="10"/>
  <c r="CA43" i="10"/>
  <c r="BO43" i="10"/>
  <c r="MP43" i="10"/>
  <c r="MD43" i="10"/>
  <c r="LR43" i="10"/>
  <c r="LF43" i="10"/>
  <c r="KT43" i="10"/>
  <c r="KH43" i="10"/>
  <c r="JV43" i="10"/>
  <c r="JJ43" i="10"/>
  <c r="IX43" i="10"/>
  <c r="IL43" i="10"/>
  <c r="HZ43" i="10"/>
  <c r="HN43" i="10"/>
  <c r="HB43" i="10"/>
  <c r="GP43" i="10"/>
  <c r="GD43" i="10"/>
  <c r="FR43" i="10"/>
  <c r="FF43" i="10"/>
  <c r="ET43" i="10"/>
  <c r="EH43" i="10"/>
  <c r="DV43" i="10"/>
  <c r="DJ43" i="10"/>
  <c r="U52" i="10"/>
  <c r="U51" i="10" s="1"/>
  <c r="N52" i="10"/>
  <c r="N51" i="10" s="1"/>
  <c r="J52" i="10"/>
  <c r="J51" i="10" s="1"/>
  <c r="I52" i="10"/>
  <c r="I51" i="10" s="1"/>
  <c r="F52" i="10"/>
  <c r="F51" i="10" s="1"/>
  <c r="MT43" i="10"/>
  <c r="MF43" i="10"/>
  <c r="LP43" i="10"/>
  <c r="LB43" i="10"/>
  <c r="KN43" i="10"/>
  <c r="JZ43" i="10"/>
  <c r="JL43" i="10"/>
  <c r="IV43" i="10"/>
  <c r="IH43" i="10"/>
  <c r="HT43" i="10"/>
  <c r="HF43" i="10"/>
  <c r="GR43" i="10"/>
  <c r="GB43" i="10"/>
  <c r="FN43" i="10"/>
  <c r="EZ43" i="10"/>
  <c r="EL43" i="10"/>
  <c r="DX43" i="10"/>
  <c r="DH43" i="10"/>
  <c r="CU43" i="10"/>
  <c r="CH43" i="10"/>
  <c r="BU43" i="10"/>
  <c r="MS43" i="10"/>
  <c r="MC43" i="10"/>
  <c r="LO43" i="10"/>
  <c r="LA43" i="10"/>
  <c r="KM43" i="10"/>
  <c r="JY43" i="10"/>
  <c r="JI43" i="10"/>
  <c r="IU43" i="10"/>
  <c r="IG43" i="10"/>
  <c r="HS43" i="10"/>
  <c r="HE43" i="10"/>
  <c r="GO43" i="10"/>
  <c r="GA43" i="10"/>
  <c r="FM43" i="10"/>
  <c r="EY43" i="10"/>
  <c r="EK43" i="10"/>
  <c r="DU43" i="10"/>
  <c r="DG43" i="10"/>
  <c r="CT43" i="10"/>
  <c r="CG43" i="10"/>
  <c r="BT43" i="10"/>
  <c r="MR43" i="10"/>
  <c r="MB43" i="10"/>
  <c r="LN43" i="10"/>
  <c r="KZ43" i="10"/>
  <c r="KL43" i="10"/>
  <c r="JX43" i="10"/>
  <c r="JH43" i="10"/>
  <c r="IT43" i="10"/>
  <c r="IF43" i="10"/>
  <c r="HR43" i="10"/>
  <c r="HD43" i="10"/>
  <c r="GN43" i="10"/>
  <c r="FZ43" i="10"/>
  <c r="FL43" i="10"/>
  <c r="EX43" i="10"/>
  <c r="EJ43" i="10"/>
  <c r="DT43" i="10"/>
  <c r="DF43" i="10"/>
  <c r="CS43" i="10"/>
  <c r="CF43" i="10"/>
  <c r="BS43" i="10"/>
  <c r="S52" i="10"/>
  <c r="S51" i="10" s="1"/>
  <c r="K52" i="10"/>
  <c r="K51" i="10" s="1"/>
  <c r="ML43" i="10"/>
  <c r="LX43" i="10"/>
  <c r="LJ43" i="10"/>
  <c r="KV43" i="10"/>
  <c r="KF43" i="10"/>
  <c r="JR43" i="10"/>
  <c r="JD43" i="10"/>
  <c r="IP43" i="10"/>
  <c r="IB43" i="10"/>
  <c r="HL43" i="10"/>
  <c r="GX43" i="10"/>
  <c r="GJ43" i="10"/>
  <c r="FV43" i="10"/>
  <c r="FH43" i="10"/>
  <c r="ER43" i="10"/>
  <c r="ED43" i="10"/>
  <c r="DP43" i="10"/>
  <c r="DB43" i="10"/>
  <c r="CO43" i="10"/>
  <c r="CB43" i="10"/>
  <c r="BW43" i="10"/>
  <c r="CP43" i="10"/>
  <c r="DL43" i="10"/>
  <c r="EE43" i="10"/>
  <c r="FB43" i="10"/>
  <c r="FW43" i="10"/>
  <c r="GT43" i="10"/>
  <c r="HM43" i="10"/>
  <c r="IJ43" i="10"/>
  <c r="JE43" i="10"/>
  <c r="KB43" i="10"/>
  <c r="KW43" i="10"/>
  <c r="LT43" i="10"/>
  <c r="MM43" i="10"/>
  <c r="Q52" i="10"/>
  <c r="Q51" i="10" s="1"/>
  <c r="V30" i="10" l="1"/>
  <c r="J30" i="10"/>
  <c r="AG30" i="10"/>
  <c r="U30" i="10"/>
  <c r="I30" i="10"/>
  <c r="AF30" i="10"/>
  <c r="T30" i="10"/>
  <c r="L30" i="10"/>
  <c r="AE30" i="10"/>
  <c r="S30" i="10"/>
  <c r="X30" i="10"/>
  <c r="W30" i="10"/>
  <c r="AD30" i="10"/>
  <c r="R30" i="10"/>
  <c r="Y30" i="10"/>
  <c r="AC30" i="10"/>
  <c r="Q30" i="10"/>
  <c r="AB30" i="10"/>
  <c r="P30" i="10"/>
  <c r="N30" i="10"/>
  <c r="M30" i="10"/>
  <c r="AA30" i="10"/>
  <c r="O30" i="10"/>
  <c r="K30" i="10"/>
  <c r="D33" i="10"/>
  <c r="D43" i="11" s="1"/>
  <c r="M36" i="10"/>
  <c r="L44" i="4" s="1"/>
  <c r="N36" i="10"/>
  <c r="M44" i="4" s="1"/>
  <c r="Y36" i="10"/>
  <c r="X44" i="4" s="1"/>
  <c r="Z36" i="10"/>
  <c r="O36" i="10"/>
  <c r="N44" i="4" s="1"/>
  <c r="D32" i="10"/>
  <c r="AE36" i="10"/>
  <c r="AD44" i="4" s="1"/>
  <c r="K36" i="10"/>
  <c r="J44" i="4" s="1"/>
  <c r="R36" i="10"/>
  <c r="Q44" i="4" s="1"/>
  <c r="P36" i="10"/>
  <c r="O44" i="4" s="1"/>
  <c r="AF36" i="10"/>
  <c r="AE44" i="4" s="1"/>
  <c r="S36" i="10"/>
  <c r="R44" i="4" s="1"/>
  <c r="AC36" i="10"/>
  <c r="AB44" i="4" s="1"/>
  <c r="W36" i="10"/>
  <c r="V44" i="4" s="1"/>
  <c r="Q36" i="10"/>
  <c r="P44" i="4" s="1"/>
  <c r="L36" i="10"/>
  <c r="K44" i="4" s="1"/>
  <c r="J36" i="10"/>
  <c r="I44" i="4" s="1"/>
  <c r="AB36" i="10"/>
  <c r="AA44" i="4" s="1"/>
  <c r="X36" i="10"/>
  <c r="W44" i="4" s="1"/>
  <c r="T36" i="10"/>
  <c r="S44" i="4" s="1"/>
  <c r="V36" i="10"/>
  <c r="U44" i="4" s="1"/>
  <c r="AG36" i="10"/>
  <c r="AF44" i="4" s="1"/>
  <c r="AA36" i="10"/>
  <c r="Z44" i="4" s="1"/>
  <c r="AD36" i="10"/>
  <c r="AC44" i="4" s="1"/>
  <c r="U36" i="10"/>
  <c r="T44" i="4" s="1"/>
  <c r="Y44" i="4" l="1"/>
  <c r="Z30" i="10"/>
  <c r="C14" i="4"/>
  <c r="D60" i="10"/>
  <c r="C1" i="15" l="1"/>
  <c r="D5" i="15"/>
  <c r="D4" i="15"/>
  <c r="O63" i="5" l="1"/>
  <c r="V63" i="5"/>
  <c r="AA63" i="5"/>
  <c r="AH63" i="5"/>
  <c r="AM63" i="5"/>
  <c r="AT63" i="5"/>
  <c r="AY63" i="5"/>
  <c r="BF63" i="5"/>
  <c r="BK63" i="5"/>
  <c r="D49" i="5"/>
  <c r="D63" i="5" s="1"/>
  <c r="E49" i="5"/>
  <c r="E63" i="5" s="1"/>
  <c r="F49" i="5"/>
  <c r="F63" i="5" s="1"/>
  <c r="G49" i="5"/>
  <c r="G63" i="5" s="1"/>
  <c r="H49" i="5"/>
  <c r="H63" i="5" s="1"/>
  <c r="I49" i="5"/>
  <c r="I63" i="5" s="1"/>
  <c r="J49" i="5"/>
  <c r="J63" i="5" s="1"/>
  <c r="K49" i="5"/>
  <c r="K63" i="5" s="1"/>
  <c r="L49" i="5"/>
  <c r="L63" i="5" s="1"/>
  <c r="M49" i="5"/>
  <c r="M63" i="5" s="1"/>
  <c r="N49" i="5"/>
  <c r="N63" i="5" s="1"/>
  <c r="O49" i="5"/>
  <c r="P49" i="5"/>
  <c r="P63" i="5" s="1"/>
  <c r="Q49" i="5"/>
  <c r="Q63" i="5" s="1"/>
  <c r="R49" i="5"/>
  <c r="R63" i="5" s="1"/>
  <c r="S49" i="5"/>
  <c r="S63" i="5" s="1"/>
  <c r="T49" i="5"/>
  <c r="T63" i="5" s="1"/>
  <c r="U49" i="5"/>
  <c r="U63" i="5" s="1"/>
  <c r="V49" i="5"/>
  <c r="W49" i="5"/>
  <c r="W63" i="5" s="1"/>
  <c r="X49" i="5"/>
  <c r="X63" i="5" s="1"/>
  <c r="Y49" i="5"/>
  <c r="Y63" i="5" s="1"/>
  <c r="Z49" i="5"/>
  <c r="Z63" i="5" s="1"/>
  <c r="AA49" i="5"/>
  <c r="AB49" i="5"/>
  <c r="AB63" i="5" s="1"/>
  <c r="AC49" i="5"/>
  <c r="AC63" i="5" s="1"/>
  <c r="AD49" i="5"/>
  <c r="AD63" i="5" s="1"/>
  <c r="AE49" i="5"/>
  <c r="AE63" i="5" s="1"/>
  <c r="AF49" i="5"/>
  <c r="AF63" i="5" s="1"/>
  <c r="AG49" i="5"/>
  <c r="AG63" i="5" s="1"/>
  <c r="AH49" i="5"/>
  <c r="AI49" i="5"/>
  <c r="AI63" i="5" s="1"/>
  <c r="AJ49" i="5"/>
  <c r="AJ63" i="5" s="1"/>
  <c r="AK49" i="5"/>
  <c r="AK63" i="5" s="1"/>
  <c r="AL49" i="5"/>
  <c r="AL63" i="5" s="1"/>
  <c r="AM49" i="5"/>
  <c r="AN49" i="5"/>
  <c r="AN63" i="5" s="1"/>
  <c r="AO49" i="5"/>
  <c r="AO63" i="5" s="1"/>
  <c r="AP49" i="5"/>
  <c r="AP63" i="5" s="1"/>
  <c r="AQ49" i="5"/>
  <c r="AQ63" i="5" s="1"/>
  <c r="AR49" i="5"/>
  <c r="AR63" i="5" s="1"/>
  <c r="AS49" i="5"/>
  <c r="AS63" i="5" s="1"/>
  <c r="AT49" i="5"/>
  <c r="AU49" i="5"/>
  <c r="AU63" i="5" s="1"/>
  <c r="AV49" i="5"/>
  <c r="AV63" i="5" s="1"/>
  <c r="AW49" i="5"/>
  <c r="AW63" i="5" s="1"/>
  <c r="AX49" i="5"/>
  <c r="AX63" i="5" s="1"/>
  <c r="AY49" i="5"/>
  <c r="AZ49" i="5"/>
  <c r="AZ63" i="5" s="1"/>
  <c r="BA49" i="5"/>
  <c r="BA63" i="5" s="1"/>
  <c r="BB49" i="5"/>
  <c r="BB63" i="5" s="1"/>
  <c r="BC49" i="5"/>
  <c r="BC63" i="5" s="1"/>
  <c r="BD49" i="5"/>
  <c r="BD63" i="5" s="1"/>
  <c r="BE49" i="5"/>
  <c r="BE63" i="5" s="1"/>
  <c r="BF49" i="5"/>
  <c r="BG49" i="5"/>
  <c r="BG63" i="5" s="1"/>
  <c r="BH49" i="5"/>
  <c r="BH63" i="5" s="1"/>
  <c r="BI49" i="5"/>
  <c r="BI63" i="5" s="1"/>
  <c r="BJ49" i="5"/>
  <c r="BJ63" i="5" s="1"/>
  <c r="BK49" i="5"/>
  <c r="C49" i="5"/>
  <c r="C63" i="5" s="1"/>
  <c r="D15" i="10"/>
  <c r="D14" i="10"/>
  <c r="D14" i="11"/>
  <c r="X23" i="1"/>
  <c r="X24" i="1"/>
  <c r="D35" i="14" s="1"/>
  <c r="D36" i="14"/>
  <c r="X26" i="1"/>
  <c r="D37" i="14" s="1"/>
  <c r="X27" i="1"/>
  <c r="D38" i="14" s="1"/>
  <c r="X28" i="1"/>
  <c r="D39" i="14" s="1"/>
  <c r="X29" i="1"/>
  <c r="D40" i="14" s="1"/>
  <c r="D29" i="14"/>
  <c r="B29" i="14"/>
  <c r="C29" i="14"/>
  <c r="D34" i="14" l="1"/>
  <c r="X17" i="1"/>
  <c r="D60" i="17"/>
  <c r="D18" i="17"/>
  <c r="D21" i="17"/>
  <c r="D31" i="14"/>
  <c r="D19" i="10"/>
  <c r="D32" i="14"/>
  <c r="D18" i="11"/>
  <c r="D19" i="11" s="1"/>
  <c r="D56" i="11" s="1"/>
  <c r="D20" i="11"/>
  <c r="E57" i="11" s="1"/>
  <c r="CA49" i="10"/>
  <c r="FK42" i="10"/>
  <c r="GU49" i="10"/>
  <c r="DB49" i="10"/>
  <c r="LG49" i="10"/>
  <c r="JV49" i="10"/>
  <c r="EH49" i="10"/>
  <c r="MO49" i="10"/>
  <c r="HA49" i="10"/>
  <c r="BM49" i="10"/>
  <c r="JH49" i="10"/>
  <c r="DT49" i="10"/>
  <c r="KN49" i="10"/>
  <c r="GA49" i="10"/>
  <c r="FK49" i="10"/>
  <c r="LR42" i="10"/>
  <c r="GD42" i="10"/>
  <c r="AP42" i="10"/>
  <c r="GQ49" i="10"/>
  <c r="MO42" i="10"/>
  <c r="HA42" i="10"/>
  <c r="BM42" i="10"/>
  <c r="II49" i="10"/>
  <c r="AY49" i="10"/>
  <c r="IJ42" i="10"/>
  <c r="CV42" i="10"/>
  <c r="KA49" i="10"/>
  <c r="CQ49" i="10"/>
  <c r="KB42" i="10"/>
  <c r="EN42" i="10"/>
  <c r="LZ49" i="10"/>
  <c r="FZ42" i="10"/>
  <c r="KU49" i="10"/>
  <c r="AT49" i="10"/>
  <c r="FW42" i="10"/>
  <c r="KO49" i="10"/>
  <c r="MU42" i="10"/>
  <c r="EL42" i="10"/>
  <c r="HI49" i="10"/>
  <c r="KP42" i="10"/>
  <c r="CH42" i="10"/>
  <c r="EI49" i="10"/>
  <c r="IN42" i="10"/>
  <c r="AF42" i="10"/>
  <c r="JF49" i="10"/>
  <c r="DW49" i="10"/>
  <c r="GU42" i="10"/>
  <c r="IA49" i="10"/>
  <c r="BD42" i="10"/>
  <c r="MI42" i="10"/>
  <c r="JJ49" i="10"/>
  <c r="DV49" i="10"/>
  <c r="MC49" i="10"/>
  <c r="GO49" i="10"/>
  <c r="BA49" i="10"/>
  <c r="IV49" i="10"/>
  <c r="DH49" i="10"/>
  <c r="MQ49" i="10"/>
  <c r="MK49" i="10"/>
  <c r="EV49" i="10"/>
  <c r="LF42" i="10"/>
  <c r="FR42" i="10"/>
  <c r="AD42" i="10"/>
  <c r="FY49" i="10"/>
  <c r="MC42" i="10"/>
  <c r="GO42" i="10"/>
  <c r="BA42" i="10"/>
  <c r="HT49" i="10"/>
  <c r="AK49" i="10"/>
  <c r="HX42" i="10"/>
  <c r="CJ42" i="10"/>
  <c r="JL49" i="10"/>
  <c r="CB49" i="10"/>
  <c r="JP42" i="10"/>
  <c r="EB42" i="10"/>
  <c r="KV49" i="10"/>
  <c r="FI42" i="10"/>
  <c r="JO49" i="10"/>
  <c r="MX42" i="10"/>
  <c r="LW49" i="10"/>
  <c r="FG42" i="10"/>
  <c r="JM49" i="10"/>
  <c r="MA42" i="10"/>
  <c r="DS42" i="10"/>
  <c r="GG49" i="10"/>
  <c r="JY42" i="10"/>
  <c r="BQ42" i="10"/>
  <c r="DG49" i="10"/>
  <c r="HU42" i="10"/>
  <c r="IZ49" i="10"/>
  <c r="ID49" i="10"/>
  <c r="KM42" i="10"/>
  <c r="CE42" i="10"/>
  <c r="JA42" i="10"/>
  <c r="EA49" i="10"/>
  <c r="HR42" i="10"/>
  <c r="DZ49" i="10"/>
  <c r="KW49" i="10"/>
  <c r="MH42" i="10"/>
  <c r="DZ42" i="10"/>
  <c r="BI42" i="10"/>
  <c r="IZ42" i="10"/>
  <c r="CC49" i="10"/>
  <c r="DX42" i="10"/>
  <c r="EW49" i="10"/>
  <c r="IX49" i="10"/>
  <c r="DJ49" i="10"/>
  <c r="LQ49" i="10"/>
  <c r="GC49" i="10"/>
  <c r="AO49" i="10"/>
  <c r="IJ49" i="10"/>
  <c r="CV49" i="10"/>
  <c r="ML49" i="10"/>
  <c r="LT49" i="10"/>
  <c r="ED49" i="10"/>
  <c r="KT42" i="10"/>
  <c r="FF42" i="10"/>
  <c r="FJ49" i="10"/>
  <c r="LQ42" i="10"/>
  <c r="GC42" i="10"/>
  <c r="AO42" i="10"/>
  <c r="HE49" i="10"/>
  <c r="HL42" i="10"/>
  <c r="BX42" i="10"/>
  <c r="IT49" i="10"/>
  <c r="BJ49" i="10"/>
  <c r="JD42" i="10"/>
  <c r="DP42" i="10"/>
  <c r="JW49" i="10"/>
  <c r="MY42" i="10"/>
  <c r="EP42" i="10"/>
  <c r="IQ49" i="10"/>
  <c r="MF42" i="10"/>
  <c r="KP49" i="10"/>
  <c r="MV42" i="10"/>
  <c r="EM42" i="10"/>
  <c r="IH49" i="10"/>
  <c r="LJ42" i="10"/>
  <c r="DB42" i="10"/>
  <c r="FG49" i="10"/>
  <c r="JF42" i="10"/>
  <c r="AX42" i="10"/>
  <c r="CM49" i="10"/>
  <c r="HD42" i="10"/>
  <c r="FV49" i="10"/>
  <c r="HC49" i="10"/>
  <c r="JW42" i="10"/>
  <c r="BO42" i="10"/>
  <c r="GG42" i="10"/>
  <c r="DD49" i="10"/>
  <c r="GY42" i="10"/>
  <c r="ML42" i="10"/>
  <c r="JX49" i="10"/>
  <c r="LO42" i="10"/>
  <c r="DG42" i="10"/>
  <c r="MX52" i="10"/>
  <c r="MX51" i="10" s="1"/>
  <c r="BU42" i="10"/>
  <c r="CQ42" i="10"/>
  <c r="IE42" i="10"/>
  <c r="AK42" i="10"/>
  <c r="LC49" i="10"/>
  <c r="AF49" i="10"/>
  <c r="IL49" i="10"/>
  <c r="CX49" i="10"/>
  <c r="LE49" i="10"/>
  <c r="FQ49" i="10"/>
  <c r="HX49" i="10"/>
  <c r="CJ49" i="10"/>
  <c r="LU49" i="10"/>
  <c r="LA49" i="10"/>
  <c r="DO49" i="10"/>
  <c r="KH42" i="10"/>
  <c r="ET42" i="10"/>
  <c r="MI49" i="10"/>
  <c r="EU49" i="10"/>
  <c r="LE42" i="10"/>
  <c r="FQ42" i="10"/>
  <c r="GM49" i="10"/>
  <c r="MN42" i="10"/>
  <c r="GZ42" i="10"/>
  <c r="BL42" i="10"/>
  <c r="IE49" i="10"/>
  <c r="AU49" i="10"/>
  <c r="IR42" i="10"/>
  <c r="DD42" i="10"/>
  <c r="IR49" i="10"/>
  <c r="MG42" i="10"/>
  <c r="DY42" i="10"/>
  <c r="HO49" i="10"/>
  <c r="LM42" i="10"/>
  <c r="JN49" i="10"/>
  <c r="ME42" i="10"/>
  <c r="DW42" i="10"/>
  <c r="HJ49" i="10"/>
  <c r="KQ42" i="10"/>
  <c r="CI42" i="10"/>
  <c r="EJ49" i="10"/>
  <c r="IO42" i="10"/>
  <c r="AG42" i="10"/>
  <c r="BK49" i="10"/>
  <c r="GK42" i="10"/>
  <c r="CD49" i="10"/>
  <c r="GE49" i="10"/>
  <c r="JC42" i="10"/>
  <c r="AU42" i="10"/>
  <c r="DM42" i="10"/>
  <c r="CE49" i="10"/>
  <c r="GH42" i="10"/>
  <c r="JR42" i="10"/>
  <c r="IS49" i="10"/>
  <c r="KX42" i="10"/>
  <c r="CP42" i="10"/>
  <c r="AH49" i="10"/>
  <c r="BF49" i="10"/>
  <c r="EC42" i="10"/>
  <c r="GV49" i="10"/>
  <c r="DE42" i="10"/>
  <c r="FS49" i="10"/>
  <c r="HZ49" i="10"/>
  <c r="CL49" i="10"/>
  <c r="KS49" i="10"/>
  <c r="FE49" i="10"/>
  <c r="HL49" i="10"/>
  <c r="BX49" i="10"/>
  <c r="LB49" i="10"/>
  <c r="KJ49" i="10"/>
  <c r="CZ49" i="10"/>
  <c r="JV42" i="10"/>
  <c r="EH42" i="10"/>
  <c r="LS49" i="10"/>
  <c r="EC49" i="10"/>
  <c r="KS42" i="10"/>
  <c r="FE42" i="10"/>
  <c r="FX49" i="10"/>
  <c r="MB42" i="10"/>
  <c r="GN42" i="10"/>
  <c r="AZ42" i="10"/>
  <c r="HP49" i="10"/>
  <c r="AG49" i="10"/>
  <c r="IF42" i="10"/>
  <c r="CR42" i="10"/>
  <c r="HQ49" i="10"/>
  <c r="LN42" i="10"/>
  <c r="DF42" i="10"/>
  <c r="GK49" i="10"/>
  <c r="KV42" i="10"/>
  <c r="IP49" i="10"/>
  <c r="LK42" i="10"/>
  <c r="DC42" i="10"/>
  <c r="GH49" i="10"/>
  <c r="JZ42" i="10"/>
  <c r="BR42" i="10"/>
  <c r="DK49" i="10"/>
  <c r="HV42" i="10"/>
  <c r="MU49" i="10"/>
  <c r="AQ49" i="10"/>
  <c r="FT42" i="10"/>
  <c r="AI49" i="10"/>
  <c r="FA49" i="10"/>
  <c r="IM42" i="10"/>
  <c r="AE42" i="10"/>
  <c r="AS42" i="10"/>
  <c r="BH49" i="10"/>
  <c r="FO42" i="10"/>
  <c r="GX42" i="10"/>
  <c r="HR49" i="10"/>
  <c r="KE42" i="10"/>
  <c r="BW42" i="10"/>
  <c r="FU49" i="10"/>
  <c r="MQ52" i="10"/>
  <c r="MQ51" i="10" s="1"/>
  <c r="FM42" i="10"/>
  <c r="DL42" i="10"/>
  <c r="GE42" i="10"/>
  <c r="HN49" i="10"/>
  <c r="BZ49" i="10"/>
  <c r="KG49" i="10"/>
  <c r="ES49" i="10"/>
  <c r="MN49" i="10"/>
  <c r="GZ49" i="10"/>
  <c r="BL49" i="10"/>
  <c r="KK49" i="10"/>
  <c r="JR49" i="10"/>
  <c r="CH49" i="10"/>
  <c r="JJ42" i="10"/>
  <c r="DV42" i="10"/>
  <c r="KY49" i="10"/>
  <c r="DN49" i="10"/>
  <c r="KG42" i="10"/>
  <c r="ES42" i="10"/>
  <c r="MY49" i="10"/>
  <c r="FI49" i="10"/>
  <c r="LP42" i="10"/>
  <c r="GB42" i="10"/>
  <c r="AN42" i="10"/>
  <c r="GX49" i="10"/>
  <c r="HT42" i="10"/>
  <c r="CF42" i="10"/>
  <c r="GL49" i="10"/>
  <c r="KW42" i="10"/>
  <c r="CO42" i="10"/>
  <c r="FM49" i="10"/>
  <c r="KC42" i="10"/>
  <c r="HK49" i="10"/>
  <c r="KU42" i="10"/>
  <c r="CM42" i="10"/>
  <c r="FH49" i="10"/>
  <c r="JG42" i="10"/>
  <c r="AY42" i="10"/>
  <c r="CN49" i="10"/>
  <c r="HE42" i="10"/>
  <c r="LM49" i="10"/>
  <c r="FA42" i="10"/>
  <c r="KK42" i="10"/>
  <c r="EE49" i="10"/>
  <c r="HS42" i="10"/>
  <c r="MM49" i="10"/>
  <c r="MR49" i="10"/>
  <c r="AJ49" i="10"/>
  <c r="EX42" i="10"/>
  <c r="ED42" i="10"/>
  <c r="GT49" i="10"/>
  <c r="JN42" i="10"/>
  <c r="BF42" i="10"/>
  <c r="MG49" i="10"/>
  <c r="DA49" i="10"/>
  <c r="CS42" i="10"/>
  <c r="IY49" i="10"/>
  <c r="HS49" i="10"/>
  <c r="CB42" i="10"/>
  <c r="KI42" i="10"/>
  <c r="AQ42" i="10"/>
  <c r="DY49" i="10"/>
  <c r="HP42" i="10"/>
  <c r="MP49" i="10"/>
  <c r="HB49" i="10"/>
  <c r="BN49" i="10"/>
  <c r="JU49" i="10"/>
  <c r="EG49" i="10"/>
  <c r="MB49" i="10"/>
  <c r="GN49" i="10"/>
  <c r="AZ49" i="10"/>
  <c r="JS49" i="10"/>
  <c r="JC49" i="10"/>
  <c r="BS49" i="10"/>
  <c r="IX42" i="10"/>
  <c r="DJ42" i="10"/>
  <c r="KI49" i="10"/>
  <c r="CY49" i="10"/>
  <c r="JU42" i="10"/>
  <c r="EG42" i="10"/>
  <c r="MH49" i="10"/>
  <c r="EQ49" i="10"/>
  <c r="LD42" i="10"/>
  <c r="FP42" i="10"/>
  <c r="GI49" i="10"/>
  <c r="MW42" i="10"/>
  <c r="HH42" i="10"/>
  <c r="BT42" i="10"/>
  <c r="FN49" i="10"/>
  <c r="KD42" i="10"/>
  <c r="BV42" i="10"/>
  <c r="EN49" i="10"/>
  <c r="JL42" i="10"/>
  <c r="GJ49" i="10"/>
  <c r="KA42" i="10"/>
  <c r="BS42" i="10"/>
  <c r="EK49" i="10"/>
  <c r="IP42" i="10"/>
  <c r="AH42" i="10"/>
  <c r="BO49" i="10"/>
  <c r="GL42" i="10"/>
  <c r="KL49" i="10"/>
  <c r="MS42" i="10"/>
  <c r="EJ42" i="10"/>
  <c r="IH42" i="10"/>
  <c r="DE49" i="10"/>
  <c r="HC42" i="10"/>
  <c r="KB49" i="10"/>
  <c r="LI49" i="10"/>
  <c r="MM42" i="10"/>
  <c r="EE42" i="10"/>
  <c r="BJ42" i="10"/>
  <c r="FO49" i="10"/>
  <c r="IU42" i="10"/>
  <c r="AM42" i="10"/>
  <c r="EO42" i="10"/>
  <c r="FH42" i="10"/>
  <c r="EV42" i="10"/>
  <c r="DK42" i="10"/>
  <c r="JZ49" i="10"/>
  <c r="LT42" i="10"/>
  <c r="MD49" i="10"/>
  <c r="GP49" i="10"/>
  <c r="BB49" i="10"/>
  <c r="JI49" i="10"/>
  <c r="DU49" i="10"/>
  <c r="LP49" i="10"/>
  <c r="GB49" i="10"/>
  <c r="MV49" i="10"/>
  <c r="JD49" i="10"/>
  <c r="IN49" i="10"/>
  <c r="BD49" i="10"/>
  <c r="IL42" i="10"/>
  <c r="CX42" i="10"/>
  <c r="JQ49" i="10"/>
  <c r="CG49" i="10"/>
  <c r="JI42" i="10"/>
  <c r="DU42" i="10"/>
  <c r="LO49" i="10"/>
  <c r="EB49" i="10"/>
  <c r="KR42" i="10"/>
  <c r="FD42" i="10"/>
  <c r="FT49" i="10"/>
  <c r="MJ42" i="10"/>
  <c r="GV42" i="10"/>
  <c r="BH42" i="10"/>
  <c r="EO49" i="10"/>
  <c r="JM42" i="10"/>
  <c r="BE42" i="10"/>
  <c r="DQ49" i="10"/>
  <c r="IS42" i="10"/>
  <c r="FL49" i="10"/>
  <c r="JK42" i="10"/>
  <c r="BC42" i="10"/>
  <c r="DL49" i="10"/>
  <c r="HW42" i="10"/>
  <c r="MW49" i="10"/>
  <c r="AR49" i="10"/>
  <c r="FU42" i="10"/>
  <c r="JG49" i="10"/>
  <c r="LY42" i="10"/>
  <c r="DQ42" i="10"/>
  <c r="FN42" i="10"/>
  <c r="CI49" i="10"/>
  <c r="GI42" i="10"/>
  <c r="IB49" i="10"/>
  <c r="KC49" i="10"/>
  <c r="LV42" i="10"/>
  <c r="DN42" i="10"/>
  <c r="LH49" i="10"/>
  <c r="EP49" i="10"/>
  <c r="ID42" i="10"/>
  <c r="MR52" i="10"/>
  <c r="MR51" i="10" s="1"/>
  <c r="MV52" i="10"/>
  <c r="MV51" i="10" s="1"/>
  <c r="A47" i="10"/>
  <c r="CN42" i="10"/>
  <c r="FR49" i="10"/>
  <c r="FD49" i="10"/>
  <c r="GW42" i="10"/>
  <c r="AR42" i="10"/>
  <c r="JY49" i="10"/>
  <c r="IY42" i="10"/>
  <c r="GF42" i="10"/>
  <c r="BG42" i="10"/>
  <c r="LR49" i="10"/>
  <c r="GD49" i="10"/>
  <c r="AP49" i="10"/>
  <c r="IW49" i="10"/>
  <c r="DI49" i="10"/>
  <c r="LD49" i="10"/>
  <c r="FP49" i="10"/>
  <c r="MJ49" i="10"/>
  <c r="IO49" i="10"/>
  <c r="HV49" i="10"/>
  <c r="AM49" i="10"/>
  <c r="HZ42" i="10"/>
  <c r="CL42" i="10"/>
  <c r="JB49" i="10"/>
  <c r="BR49" i="10"/>
  <c r="IW42" i="10"/>
  <c r="DI42" i="10"/>
  <c r="KX49" i="10"/>
  <c r="DM49" i="10"/>
  <c r="KF42" i="10"/>
  <c r="ER42" i="10"/>
  <c r="MT49" i="10"/>
  <c r="FB49" i="10"/>
  <c r="LX42" i="10"/>
  <c r="GJ42" i="10"/>
  <c r="AV42" i="10"/>
  <c r="DR49" i="10"/>
  <c r="IT42" i="10"/>
  <c r="AL42" i="10"/>
  <c r="CR49" i="10"/>
  <c r="IB42" i="10"/>
  <c r="EL49" i="10"/>
  <c r="IQ42" i="10"/>
  <c r="AI42" i="10"/>
  <c r="CO49" i="10"/>
  <c r="HF42" i="10"/>
  <c r="LN49" i="10"/>
  <c r="FB42" i="10"/>
  <c r="IF49" i="10"/>
  <c r="LH42" i="10"/>
  <c r="CZ42" i="10"/>
  <c r="CT42" i="10"/>
  <c r="BI49" i="10"/>
  <c r="FS42" i="10"/>
  <c r="GW49" i="10"/>
  <c r="JE49" i="10"/>
  <c r="LC42" i="10"/>
  <c r="CU42" i="10"/>
  <c r="LB42" i="10"/>
  <c r="DS49" i="10"/>
  <c r="HK42" i="10"/>
  <c r="CA42" i="10"/>
  <c r="JQ42" i="10"/>
  <c r="LF49" i="10"/>
  <c r="AD49" i="10"/>
  <c r="IK49" i="10"/>
  <c r="CW49" i="10"/>
  <c r="KR49" i="10"/>
  <c r="MF49" i="10"/>
  <c r="KY42" i="10"/>
  <c r="BE49" i="10"/>
  <c r="LS42" i="10"/>
  <c r="EX49" i="10"/>
  <c r="KH49" i="10"/>
  <c r="ET49" i="10"/>
  <c r="MQ42" i="10"/>
  <c r="HM49" i="10"/>
  <c r="BY49" i="10"/>
  <c r="JT49" i="10"/>
  <c r="EF49" i="10"/>
  <c r="KZ49" i="10"/>
  <c r="GS49" i="10"/>
  <c r="FZ49" i="10"/>
  <c r="MD42" i="10"/>
  <c r="GP42" i="10"/>
  <c r="BB42" i="10"/>
  <c r="HF49" i="10"/>
  <c r="HM42" i="10"/>
  <c r="BY42" i="10"/>
  <c r="JA49" i="10"/>
  <c r="BQ49" i="10"/>
  <c r="IV42" i="10"/>
  <c r="DH42" i="10"/>
  <c r="KQ49" i="10"/>
  <c r="DF49" i="10"/>
  <c r="KN42" i="10"/>
  <c r="EZ42" i="10"/>
  <c r="AW49" i="10"/>
  <c r="GS42" i="10"/>
  <c r="LY49" i="10"/>
  <c r="FY42" i="10"/>
  <c r="BT49" i="10"/>
  <c r="GQ42" i="10"/>
  <c r="LV49" i="10"/>
  <c r="FC42" i="10"/>
  <c r="IG49" i="10"/>
  <c r="LI42" i="10"/>
  <c r="DA42" i="10"/>
  <c r="FC49" i="10"/>
  <c r="JE42" i="10"/>
  <c r="AW42" i="10"/>
  <c r="KD49" i="10"/>
  <c r="LW42" i="10"/>
  <c r="DO42" i="10"/>
  <c r="BG49" i="10"/>
  <c r="FW49" i="10"/>
  <c r="JB42" i="10"/>
  <c r="AT42" i="10"/>
  <c r="CC42" i="10"/>
  <c r="AX49" i="10"/>
  <c r="FJ42" i="10"/>
  <c r="MK42" i="10"/>
  <c r="MY52" i="10"/>
  <c r="MY51" i="10" s="1"/>
  <c r="MW52" i="10"/>
  <c r="MW51" i="10" s="1"/>
  <c r="MU52" i="10"/>
  <c r="MU51" i="10" s="1"/>
  <c r="LG42" i="10"/>
  <c r="CY42" i="10"/>
  <c r="LU42" i="10"/>
  <c r="EZ49" i="10"/>
  <c r="II42" i="10"/>
  <c r="ME49" i="10"/>
  <c r="AE49" i="10"/>
  <c r="EQ42" i="10"/>
  <c r="LA42" i="10"/>
  <c r="KT49" i="10"/>
  <c r="GR49" i="10"/>
  <c r="HY42" i="10"/>
  <c r="LJ49" i="10"/>
  <c r="HJ42" i="10"/>
  <c r="MX49" i="10"/>
  <c r="GF49" i="10"/>
  <c r="DC49" i="10"/>
  <c r="GA42" i="10"/>
  <c r="JO42" i="10"/>
  <c r="IU49" i="10"/>
  <c r="EA42" i="10"/>
  <c r="FF49" i="10"/>
  <c r="CW42" i="10"/>
  <c r="EM49" i="10"/>
  <c r="BP49" i="10"/>
  <c r="KO42" i="10"/>
  <c r="IC49" i="10"/>
  <c r="EU42" i="10"/>
  <c r="MS52" i="10"/>
  <c r="MS51" i="10" s="1"/>
  <c r="BC49" i="10"/>
  <c r="HG42" i="10"/>
  <c r="HO42" i="10"/>
  <c r="MP42" i="10"/>
  <c r="CK42" i="10"/>
  <c r="DX49" i="10"/>
  <c r="AS49" i="10"/>
  <c r="JX42" i="10"/>
  <c r="GY49" i="10"/>
  <c r="IG42" i="10"/>
  <c r="HY49" i="10"/>
  <c r="HN42" i="10"/>
  <c r="KE49" i="10"/>
  <c r="LL42" i="10"/>
  <c r="BU49" i="10"/>
  <c r="GM42" i="10"/>
  <c r="CG42" i="10"/>
  <c r="KL42" i="10"/>
  <c r="EW42" i="10"/>
  <c r="CS49" i="10"/>
  <c r="EI42" i="10"/>
  <c r="CK49" i="10"/>
  <c r="HB42" i="10"/>
  <c r="JP49" i="10"/>
  <c r="KZ42" i="10"/>
  <c r="AV49" i="10"/>
  <c r="FV42" i="10"/>
  <c r="BP42" i="10"/>
  <c r="JS42" i="10"/>
  <c r="IM49" i="10"/>
  <c r="DP49" i="10"/>
  <c r="HQ42" i="10"/>
  <c r="LL49" i="10"/>
  <c r="MR42" i="10"/>
  <c r="IA42" i="10"/>
  <c r="CT49" i="10"/>
  <c r="AL49" i="10"/>
  <c r="BV49" i="10"/>
  <c r="KF49" i="10"/>
  <c r="BZ42" i="10"/>
  <c r="CU49" i="10"/>
  <c r="FX42" i="10"/>
  <c r="HI42" i="10"/>
  <c r="KM49" i="10"/>
  <c r="MS49" i="10"/>
  <c r="CD42" i="10"/>
  <c r="JT42" i="10"/>
  <c r="MT42" i="10"/>
  <c r="JH42" i="10"/>
  <c r="CP49" i="10"/>
  <c r="HW49" i="10"/>
  <c r="EK42" i="10"/>
  <c r="EY42" i="10"/>
  <c r="ER49" i="10"/>
  <c r="BN42" i="10"/>
  <c r="CF49" i="10"/>
  <c r="FL42" i="10"/>
  <c r="GR42" i="10"/>
  <c r="JK49" i="10"/>
  <c r="LK49" i="10"/>
  <c r="BK42" i="10"/>
  <c r="MT52" i="10"/>
  <c r="MT51" i="10" s="1"/>
  <c r="KJ42" i="10"/>
  <c r="LX49" i="10"/>
  <c r="AJ42" i="10"/>
  <c r="AN49" i="10"/>
  <c r="HU49" i="10"/>
  <c r="LZ42" i="10"/>
  <c r="EF42" i="10"/>
  <c r="HH49" i="10"/>
  <c r="DT42" i="10"/>
  <c r="BW49" i="10"/>
  <c r="HG49" i="10"/>
  <c r="IK42" i="10"/>
  <c r="MA49" i="10"/>
  <c r="IC42" i="10"/>
  <c r="HD49" i="10"/>
  <c r="EY49" i="10"/>
  <c r="GT42" i="10"/>
  <c r="DR42" i="10"/>
  <c r="P50" i="11" l="1"/>
  <c r="D49" i="17"/>
  <c r="D43" i="17"/>
  <c r="D36" i="17" s="1"/>
  <c r="M35" i="10"/>
  <c r="AC29" i="10"/>
  <c r="Z35" i="10"/>
  <c r="T35" i="10"/>
  <c r="N35" i="10"/>
  <c r="AF35" i="10"/>
  <c r="J29" i="10"/>
  <c r="J35" i="10"/>
  <c r="O35" i="10"/>
  <c r="G35" i="10"/>
  <c r="V29" i="10"/>
  <c r="V35" i="10"/>
  <c r="AA29" i="10"/>
  <c r="S29" i="10"/>
  <c r="AA35" i="10"/>
  <c r="R35" i="10"/>
  <c r="S35" i="10"/>
  <c r="L29" i="10"/>
  <c r="AD35" i="10"/>
  <c r="H29" i="10"/>
  <c r="AE35" i="10"/>
  <c r="I29" i="10"/>
  <c r="X29" i="10"/>
  <c r="T29" i="10"/>
  <c r="U29" i="10"/>
  <c r="K35" i="10"/>
  <c r="L35" i="10"/>
  <c r="G29" i="10"/>
  <c r="AG29" i="10"/>
  <c r="I35" i="10"/>
  <c r="W35" i="10"/>
  <c r="X35" i="10"/>
  <c r="AF29" i="10"/>
  <c r="U35" i="10"/>
  <c r="M29" i="10"/>
  <c r="N29" i="10"/>
  <c r="Y35" i="10"/>
  <c r="P35" i="10"/>
  <c r="Q35" i="10"/>
  <c r="AG35" i="10"/>
  <c r="K29" i="10"/>
  <c r="Y29" i="10"/>
  <c r="Z29" i="10"/>
  <c r="P29" i="10"/>
  <c r="O29" i="10"/>
  <c r="AB35" i="10"/>
  <c r="AC35" i="10"/>
  <c r="W29" i="10"/>
  <c r="R29" i="10"/>
  <c r="AB29" i="10"/>
  <c r="AD29" i="10"/>
  <c r="Q29" i="10"/>
  <c r="AE29" i="10"/>
  <c r="H35" i="10"/>
  <c r="D51" i="17" l="1"/>
  <c r="D44" i="17" s="1"/>
  <c r="D29" i="17"/>
  <c r="C45" i="14" l="1"/>
  <c r="D45" i="14"/>
  <c r="E45" i="14"/>
  <c r="F45" i="14"/>
  <c r="G45" i="14"/>
  <c r="B45" i="14"/>
  <c r="B46" i="14"/>
  <c r="B48" i="14"/>
  <c r="B49" i="14"/>
  <c r="B44" i="14"/>
  <c r="B17" i="14"/>
  <c r="B15" i="14"/>
  <c r="B16" i="14"/>
  <c r="B14" i="14"/>
  <c r="B13" i="14"/>
  <c r="B12" i="14"/>
  <c r="G30" i="14"/>
  <c r="G31" i="14"/>
  <c r="G32" i="14"/>
  <c r="G29" i="14"/>
  <c r="G28" i="14"/>
  <c r="F30" i="14"/>
  <c r="C18" i="14" s="1"/>
  <c r="F31" i="14"/>
  <c r="F29" i="14"/>
  <c r="F28" i="14"/>
  <c r="E31" i="14"/>
  <c r="E29" i="14"/>
  <c r="E28" i="14"/>
  <c r="I30" i="14"/>
  <c r="I31" i="14"/>
  <c r="I29" i="14"/>
  <c r="C48" i="14"/>
  <c r="E32" i="14"/>
  <c r="E5" i="11"/>
  <c r="F5" i="11"/>
  <c r="G5" i="11"/>
  <c r="H5" i="11"/>
  <c r="I5" i="11"/>
  <c r="D5" i="11"/>
  <c r="E59" i="3"/>
  <c r="F59" i="3"/>
  <c r="G59" i="3"/>
  <c r="H59" i="3"/>
  <c r="I59" i="3"/>
  <c r="J59" i="3"/>
  <c r="K59" i="3"/>
  <c r="L59" i="3"/>
  <c r="M59" i="3"/>
  <c r="N59" i="3"/>
  <c r="O59" i="3"/>
  <c r="P59" i="3"/>
  <c r="Q59" i="3"/>
  <c r="R59" i="3"/>
  <c r="S59" i="3"/>
  <c r="T59" i="3"/>
  <c r="U59" i="3"/>
  <c r="V59" i="3"/>
  <c r="W59" i="3"/>
  <c r="X59" i="3"/>
  <c r="Y59" i="3"/>
  <c r="Z59" i="3"/>
  <c r="AA59" i="3"/>
  <c r="AB59" i="3"/>
  <c r="AC59" i="3"/>
  <c r="AD59" i="3"/>
  <c r="AE59" i="3"/>
  <c r="AF59" i="3"/>
  <c r="AG59" i="3"/>
  <c r="B105" i="4"/>
  <c r="B102" i="4"/>
  <c r="B101" i="4"/>
  <c r="D58" i="11" l="1"/>
  <c r="D8" i="3"/>
  <c r="D9" i="3" s="1"/>
  <c r="C23" i="15"/>
  <c r="D23" i="15" s="1"/>
  <c r="E18" i="14"/>
  <c r="E30" i="14"/>
  <c r="F18" i="14" s="1"/>
  <c r="P30" i="3" l="1"/>
  <c r="N30" i="3"/>
  <c r="L30" i="3"/>
  <c r="U30" i="3"/>
  <c r="Z30" i="3"/>
  <c r="W30" i="3"/>
  <c r="Y30" i="3"/>
  <c r="M30" i="3"/>
  <c r="AG30" i="3"/>
  <c r="X30" i="3"/>
  <c r="AF30" i="3"/>
  <c r="T30" i="3"/>
  <c r="Q30" i="3"/>
  <c r="AE30" i="3"/>
  <c r="S30" i="3"/>
  <c r="AB30" i="3"/>
  <c r="AA30" i="3"/>
  <c r="AD30" i="3"/>
  <c r="R30" i="3"/>
  <c r="AC30" i="3"/>
  <c r="O30" i="3"/>
  <c r="K30" i="3"/>
  <c r="V30" i="3"/>
  <c r="AF7" i="13"/>
  <c r="AE7" i="13"/>
  <c r="AD7" i="13"/>
  <c r="AC7" i="13"/>
  <c r="AB7" i="13"/>
  <c r="AA7" i="13"/>
  <c r="Z7" i="13"/>
  <c r="Y7" i="13"/>
  <c r="X7" i="13"/>
  <c r="W7" i="13"/>
  <c r="V7" i="13"/>
  <c r="U7" i="13"/>
  <c r="T7" i="13"/>
  <c r="S7" i="13"/>
  <c r="R7" i="13"/>
  <c r="Q7" i="13"/>
  <c r="P7" i="13"/>
  <c r="O7" i="13"/>
  <c r="N7" i="13"/>
  <c r="M7" i="13"/>
  <c r="L7" i="13"/>
  <c r="K7" i="13"/>
  <c r="J7" i="13"/>
  <c r="I7" i="13"/>
  <c r="H7" i="13"/>
  <c r="G7" i="13"/>
  <c r="F7" i="13"/>
  <c r="E7" i="13"/>
  <c r="D7" i="13"/>
  <c r="AF6" i="13"/>
  <c r="AE6" i="13"/>
  <c r="AD6" i="13"/>
  <c r="AC6" i="13"/>
  <c r="AB6" i="13"/>
  <c r="AA6" i="13"/>
  <c r="Z6" i="13"/>
  <c r="Y6" i="13"/>
  <c r="X6" i="13"/>
  <c r="W6" i="13"/>
  <c r="V6" i="13"/>
  <c r="U6" i="13"/>
  <c r="T6" i="13"/>
  <c r="S6" i="13"/>
  <c r="R6" i="13"/>
  <c r="Q6" i="13"/>
  <c r="P6" i="13"/>
  <c r="O6" i="13"/>
  <c r="N6" i="13"/>
  <c r="M6" i="13"/>
  <c r="L6" i="13"/>
  <c r="K6" i="13"/>
  <c r="J6" i="13"/>
  <c r="I6" i="13"/>
  <c r="H6" i="13"/>
  <c r="G6" i="13"/>
  <c r="F6" i="13"/>
  <c r="E6" i="13"/>
  <c r="D6" i="13"/>
  <c r="AF5" i="13"/>
  <c r="AE5" i="13"/>
  <c r="AD5" i="13"/>
  <c r="AC5" i="13"/>
  <c r="AB5" i="13"/>
  <c r="AA5" i="13"/>
  <c r="Z5" i="13"/>
  <c r="Y5" i="13"/>
  <c r="X5" i="13"/>
  <c r="W5" i="13"/>
  <c r="V5" i="13"/>
  <c r="U5" i="13"/>
  <c r="T5" i="13"/>
  <c r="S5" i="13"/>
  <c r="R5" i="13"/>
  <c r="Q5" i="13"/>
  <c r="P5" i="13"/>
  <c r="O5" i="13"/>
  <c r="N5" i="13"/>
  <c r="M5" i="13"/>
  <c r="L5" i="13"/>
  <c r="K5" i="13"/>
  <c r="J5" i="13"/>
  <c r="I5" i="13"/>
  <c r="H5" i="13"/>
  <c r="G5" i="13"/>
  <c r="F5" i="13"/>
  <c r="E5" i="13"/>
  <c r="D5" i="13"/>
  <c r="C40" i="11" l="1"/>
  <c r="D40" i="11"/>
  <c r="E40" i="11"/>
  <c r="F40" i="11"/>
  <c r="G40" i="11"/>
  <c r="H40" i="11"/>
  <c r="I40" i="11"/>
  <c r="J40" i="11"/>
  <c r="K40" i="11"/>
  <c r="L40" i="11"/>
  <c r="M40" i="11"/>
  <c r="N40" i="11"/>
  <c r="O40" i="11"/>
  <c r="P40" i="11"/>
  <c r="Q40" i="11"/>
  <c r="R40" i="11"/>
  <c r="S40" i="11"/>
  <c r="T40" i="11"/>
  <c r="U40" i="11"/>
  <c r="V40" i="11"/>
  <c r="W40" i="11"/>
  <c r="X40" i="11"/>
  <c r="Y40" i="11"/>
  <c r="Z40" i="11"/>
  <c r="AA40" i="11"/>
  <c r="AB40" i="11"/>
  <c r="AC40" i="11"/>
  <c r="AD40" i="11"/>
  <c r="AE40" i="11"/>
  <c r="AF40" i="11"/>
  <c r="AG40" i="11"/>
  <c r="D39" i="11"/>
  <c r="E39" i="11"/>
  <c r="F39" i="11"/>
  <c r="G39" i="11"/>
  <c r="H39" i="11"/>
  <c r="I39" i="11"/>
  <c r="J39" i="11"/>
  <c r="K39" i="11"/>
  <c r="L39" i="11"/>
  <c r="M39" i="11"/>
  <c r="N39" i="11"/>
  <c r="O39" i="11"/>
  <c r="P39" i="11"/>
  <c r="Q39" i="11"/>
  <c r="R39" i="11"/>
  <c r="S39" i="11"/>
  <c r="T39" i="11"/>
  <c r="U39" i="11"/>
  <c r="V39" i="11"/>
  <c r="W39" i="11"/>
  <c r="X39" i="11"/>
  <c r="Y39" i="11"/>
  <c r="Z39" i="11"/>
  <c r="AA39" i="11"/>
  <c r="AB39" i="11"/>
  <c r="AC39" i="11"/>
  <c r="AD39" i="11"/>
  <c r="AE39" i="11"/>
  <c r="AF39" i="11"/>
  <c r="AG39" i="11"/>
  <c r="C39" i="11"/>
  <c r="D10" i="11"/>
  <c r="MY48" i="11"/>
  <c r="MX48" i="11"/>
  <c r="MW48" i="11"/>
  <c r="MV48" i="11"/>
  <c r="MU48" i="11"/>
  <c r="MT48" i="11"/>
  <c r="MS48" i="11"/>
  <c r="MR48" i="11"/>
  <c r="MQ48" i="11"/>
  <c r="MP48" i="11"/>
  <c r="MO48" i="11"/>
  <c r="MN48" i="11"/>
  <c r="MM48" i="11"/>
  <c r="ML48" i="11"/>
  <c r="MK48" i="11"/>
  <c r="MJ48" i="11"/>
  <c r="MI48" i="11"/>
  <c r="MH48" i="11"/>
  <c r="MG48" i="11"/>
  <c r="MF48" i="11"/>
  <c r="ME48" i="11"/>
  <c r="MD48" i="11"/>
  <c r="MC48" i="11"/>
  <c r="MB48" i="11"/>
  <c r="MA48" i="11"/>
  <c r="LZ48" i="11"/>
  <c r="LY48" i="11"/>
  <c r="LX48" i="11"/>
  <c r="LW48" i="11"/>
  <c r="LV48" i="11"/>
  <c r="LU48" i="11"/>
  <c r="LT48" i="11"/>
  <c r="LS48" i="11"/>
  <c r="LR48" i="11"/>
  <c r="LQ48" i="11"/>
  <c r="LP48" i="11"/>
  <c r="LO48" i="11"/>
  <c r="LN48" i="11"/>
  <c r="LM48" i="11"/>
  <c r="LL48" i="11"/>
  <c r="LK48" i="11"/>
  <c r="LJ48" i="11"/>
  <c r="LI48" i="11"/>
  <c r="LH48" i="11"/>
  <c r="LG48" i="11"/>
  <c r="LF48" i="11"/>
  <c r="LE48" i="11"/>
  <c r="LD48" i="11"/>
  <c r="LC48" i="11"/>
  <c r="LB48" i="11"/>
  <c r="LA48" i="11"/>
  <c r="KZ48" i="11"/>
  <c r="KY48" i="11"/>
  <c r="KX48" i="11"/>
  <c r="KW48" i="11"/>
  <c r="KV48" i="11"/>
  <c r="KU48" i="11"/>
  <c r="KT48" i="11"/>
  <c r="KS48" i="11"/>
  <c r="KR48" i="11"/>
  <c r="KQ48" i="11"/>
  <c r="KP48" i="11"/>
  <c r="KO48" i="11"/>
  <c r="KN48" i="11"/>
  <c r="KM48" i="11"/>
  <c r="KL48" i="11"/>
  <c r="KK48" i="11"/>
  <c r="KJ48" i="11"/>
  <c r="KI48" i="11"/>
  <c r="KH48" i="11"/>
  <c r="KG48" i="11"/>
  <c r="KF48" i="11"/>
  <c r="KE48" i="11"/>
  <c r="KD48" i="11"/>
  <c r="KC48" i="11"/>
  <c r="KB48" i="11"/>
  <c r="KA48" i="11"/>
  <c r="JZ48" i="11"/>
  <c r="JY48" i="11"/>
  <c r="JX48" i="11"/>
  <c r="JW48" i="11"/>
  <c r="JV48" i="11"/>
  <c r="JU48" i="11"/>
  <c r="JT48" i="11"/>
  <c r="JS48" i="11"/>
  <c r="JR48" i="11"/>
  <c r="JQ48" i="11"/>
  <c r="JP48" i="11"/>
  <c r="JO48" i="11"/>
  <c r="JN48" i="11"/>
  <c r="JM48" i="11"/>
  <c r="JL48" i="11"/>
  <c r="JK48" i="11"/>
  <c r="JJ48" i="11"/>
  <c r="JI48" i="11"/>
  <c r="JH48" i="11"/>
  <c r="JG48" i="11"/>
  <c r="JF48" i="11"/>
  <c r="JE48" i="11"/>
  <c r="JD48" i="11"/>
  <c r="JC48" i="11"/>
  <c r="JB48" i="11"/>
  <c r="JA48" i="11"/>
  <c r="IZ48" i="11"/>
  <c r="IY48" i="11"/>
  <c r="IX48" i="11"/>
  <c r="IW48" i="11"/>
  <c r="IV48" i="11"/>
  <c r="IU48" i="11"/>
  <c r="IT48" i="11"/>
  <c r="IS48" i="11"/>
  <c r="IR48" i="11"/>
  <c r="IQ48" i="11"/>
  <c r="IP48" i="11"/>
  <c r="IO48" i="11"/>
  <c r="IN48" i="11"/>
  <c r="IM48" i="11"/>
  <c r="IL48" i="11"/>
  <c r="IK48" i="11"/>
  <c r="IJ48" i="11"/>
  <c r="II48" i="11"/>
  <c r="IH48" i="11"/>
  <c r="IG48" i="11"/>
  <c r="IF48" i="11"/>
  <c r="IE48" i="11"/>
  <c r="ID48" i="11"/>
  <c r="IC48" i="11"/>
  <c r="IB48" i="11"/>
  <c r="IA48" i="11"/>
  <c r="HZ48" i="11"/>
  <c r="HY48" i="11"/>
  <c r="HX48" i="11"/>
  <c r="HW48" i="11"/>
  <c r="HV48" i="11"/>
  <c r="HU48" i="11"/>
  <c r="HT48" i="11"/>
  <c r="HS48" i="11"/>
  <c r="HR48" i="11"/>
  <c r="HQ48" i="11"/>
  <c r="HP48" i="11"/>
  <c r="HO48" i="11"/>
  <c r="HN48" i="11"/>
  <c r="HM48" i="11"/>
  <c r="HL48" i="11"/>
  <c r="HK48" i="11"/>
  <c r="HJ48" i="11"/>
  <c r="HI48" i="11"/>
  <c r="HH48" i="11"/>
  <c r="HG48" i="11"/>
  <c r="HF48" i="11"/>
  <c r="HE48" i="11"/>
  <c r="HD48" i="11"/>
  <c r="HC48" i="11"/>
  <c r="HB48" i="11"/>
  <c r="HA48" i="11"/>
  <c r="GZ48" i="11"/>
  <c r="GY48" i="11"/>
  <c r="GX48" i="11"/>
  <c r="GW48" i="11"/>
  <c r="GV48" i="11"/>
  <c r="GU48" i="11"/>
  <c r="GT48" i="11"/>
  <c r="GS48" i="11"/>
  <c r="GR48" i="11"/>
  <c r="GQ48" i="11"/>
  <c r="GP48" i="11"/>
  <c r="GO48" i="11"/>
  <c r="GN48" i="11"/>
  <c r="GM48" i="11"/>
  <c r="GL48" i="11"/>
  <c r="GK48" i="11"/>
  <c r="GJ48" i="11"/>
  <c r="GI48" i="11"/>
  <c r="GH48" i="11"/>
  <c r="GG48" i="11"/>
  <c r="GF48" i="11"/>
  <c r="GE48" i="11"/>
  <c r="GD48" i="11"/>
  <c r="GC48" i="11"/>
  <c r="GB48" i="11"/>
  <c r="GA48" i="11"/>
  <c r="FZ48" i="11"/>
  <c r="FY48" i="11"/>
  <c r="FX48" i="11"/>
  <c r="FW48" i="11"/>
  <c r="FV48" i="11"/>
  <c r="FU48" i="11"/>
  <c r="FT48" i="11"/>
  <c r="FS48" i="11"/>
  <c r="FR48" i="11"/>
  <c r="FQ48" i="11"/>
  <c r="FP48" i="11"/>
  <c r="FO48" i="11"/>
  <c r="FN48" i="11"/>
  <c r="FM48" i="11"/>
  <c r="FL48" i="11"/>
  <c r="FK48" i="11"/>
  <c r="FJ48" i="11"/>
  <c r="FI48" i="11"/>
  <c r="FH48" i="11"/>
  <c r="FG48" i="11"/>
  <c r="FF48" i="11"/>
  <c r="FE48" i="11"/>
  <c r="FD48" i="11"/>
  <c r="FC48" i="11"/>
  <c r="FB48" i="11"/>
  <c r="FA48" i="11"/>
  <c r="EZ48" i="11"/>
  <c r="EY48" i="11"/>
  <c r="EX48" i="11"/>
  <c r="EW48" i="11"/>
  <c r="EV48" i="11"/>
  <c r="EU48" i="11"/>
  <c r="ET48" i="11"/>
  <c r="ES48" i="11"/>
  <c r="ER48" i="11"/>
  <c r="EQ48" i="11"/>
  <c r="EP48" i="11"/>
  <c r="EO48" i="11"/>
  <c r="EN48" i="11"/>
  <c r="EM48" i="11"/>
  <c r="EL48" i="11"/>
  <c r="EK48" i="11"/>
  <c r="EJ48" i="11"/>
  <c r="EI48" i="11"/>
  <c r="EH48" i="11"/>
  <c r="EG48" i="11"/>
  <c r="EF48" i="11"/>
  <c r="EE48" i="11"/>
  <c r="ED48" i="11"/>
  <c r="EC48" i="11"/>
  <c r="EB48" i="11"/>
  <c r="EA48" i="11"/>
  <c r="DZ48" i="11"/>
  <c r="DY48" i="11"/>
  <c r="DX48" i="11"/>
  <c r="DW48" i="11"/>
  <c r="DV48" i="11"/>
  <c r="DU48" i="11"/>
  <c r="DT48" i="11"/>
  <c r="DS48" i="11"/>
  <c r="DR48" i="11"/>
  <c r="DQ48" i="11"/>
  <c r="DP48" i="11"/>
  <c r="DO48" i="11"/>
  <c r="DN48" i="11"/>
  <c r="DM48" i="11"/>
  <c r="DL48" i="11"/>
  <c r="DK48" i="11"/>
  <c r="DJ48" i="11"/>
  <c r="DI48" i="11"/>
  <c r="DH48" i="11"/>
  <c r="DG48" i="11"/>
  <c r="DF48" i="11"/>
  <c r="DE48" i="11"/>
  <c r="DD48" i="11"/>
  <c r="DC48" i="11"/>
  <c r="DB48" i="11"/>
  <c r="DA48" i="11"/>
  <c r="CZ48" i="11"/>
  <c r="CY48" i="11"/>
  <c r="CX48" i="11"/>
  <c r="CW48" i="11"/>
  <c r="CV48" i="11"/>
  <c r="CU48" i="11"/>
  <c r="CT48" i="11"/>
  <c r="CS48" i="11"/>
  <c r="CR48" i="11"/>
  <c r="CQ48" i="11"/>
  <c r="CP48" i="11"/>
  <c r="CO48" i="11"/>
  <c r="CN48" i="11"/>
  <c r="CM48" i="11"/>
  <c r="CL48" i="11"/>
  <c r="CK48" i="11"/>
  <c r="CJ48" i="11"/>
  <c r="CI48" i="11"/>
  <c r="CH48" i="11"/>
  <c r="CG48" i="11"/>
  <c r="CF48" i="11"/>
  <c r="CE48" i="11"/>
  <c r="CD48" i="11"/>
  <c r="CC48" i="11"/>
  <c r="CB48" i="11"/>
  <c r="CA48" i="11"/>
  <c r="BZ48" i="11"/>
  <c r="BY48" i="11"/>
  <c r="BX48" i="11"/>
  <c r="BW48" i="11"/>
  <c r="BV48" i="11"/>
  <c r="BU48" i="11"/>
  <c r="BT48" i="11"/>
  <c r="BS48" i="11"/>
  <c r="BR48" i="11"/>
  <c r="BQ48" i="11"/>
  <c r="BP48" i="11"/>
  <c r="BO48" i="11"/>
  <c r="BN48" i="11"/>
  <c r="BM48" i="11"/>
  <c r="BL48" i="11"/>
  <c r="BK48" i="11"/>
  <c r="BJ48" i="11"/>
  <c r="BI48" i="11"/>
  <c r="BH48" i="11"/>
  <c r="BG48" i="11"/>
  <c r="BF48" i="11"/>
  <c r="BE48" i="11"/>
  <c r="BD48" i="11"/>
  <c r="BC48" i="11"/>
  <c r="BB48" i="11"/>
  <c r="BA48" i="11"/>
  <c r="AZ48" i="11"/>
  <c r="AY48" i="11"/>
  <c r="AX48" i="11"/>
  <c r="AW48" i="11"/>
  <c r="AV48" i="11"/>
  <c r="AU48" i="11"/>
  <c r="AT48" i="11"/>
  <c r="AS48" i="11"/>
  <c r="AR48" i="11"/>
  <c r="AQ48" i="11"/>
  <c r="AP48" i="11"/>
  <c r="AO48" i="11"/>
  <c r="AN48" i="11"/>
  <c r="AM48" i="11"/>
  <c r="AL48" i="11"/>
  <c r="AK48" i="11"/>
  <c r="AJ48" i="11"/>
  <c r="AI48" i="11"/>
  <c r="AH48" i="11"/>
  <c r="AG48" i="11"/>
  <c r="AF48" i="11"/>
  <c r="AE48" i="11"/>
  <c r="AD48" i="11"/>
  <c r="AC48" i="11"/>
  <c r="AB48" i="11"/>
  <c r="AA48" i="11"/>
  <c r="Z48" i="11"/>
  <c r="Y48" i="11"/>
  <c r="X48" i="11"/>
  <c r="W48" i="11"/>
  <c r="V48" i="11"/>
  <c r="U48" i="11"/>
  <c r="T48" i="11"/>
  <c r="S48" i="11"/>
  <c r="R48" i="11"/>
  <c r="Q48" i="11"/>
  <c r="P48" i="11"/>
  <c r="O48" i="11"/>
  <c r="N48" i="11"/>
  <c r="M48" i="11"/>
  <c r="L48" i="11"/>
  <c r="K48" i="11"/>
  <c r="J48" i="11"/>
  <c r="I48" i="11"/>
  <c r="H48" i="11"/>
  <c r="G48" i="11"/>
  <c r="F48" i="11"/>
  <c r="E48" i="11"/>
  <c r="D48" i="11"/>
  <c r="MY47" i="11"/>
  <c r="MX47" i="11"/>
  <c r="MW47" i="11"/>
  <c r="MV47" i="11"/>
  <c r="MU47" i="11"/>
  <c r="MT47" i="11"/>
  <c r="MS47" i="11"/>
  <c r="MR47" i="11"/>
  <c r="MQ47" i="11"/>
  <c r="MP47" i="11"/>
  <c r="MO47" i="11"/>
  <c r="MN47" i="11"/>
  <c r="MM47" i="11"/>
  <c r="ML47" i="11"/>
  <c r="MK47" i="11"/>
  <c r="MJ47" i="11"/>
  <c r="MI47" i="11"/>
  <c r="MH47" i="11"/>
  <c r="MG47" i="11"/>
  <c r="MF47" i="11"/>
  <c r="ME47" i="11"/>
  <c r="MD47" i="11"/>
  <c r="MC47" i="11"/>
  <c r="MB47" i="11"/>
  <c r="MA47" i="11"/>
  <c r="LZ47" i="11"/>
  <c r="LY47" i="11"/>
  <c r="LX47" i="11"/>
  <c r="LW47" i="11"/>
  <c r="LV47" i="11"/>
  <c r="LU47" i="11"/>
  <c r="LT47" i="11"/>
  <c r="LS47" i="11"/>
  <c r="LR47" i="11"/>
  <c r="LQ47" i="11"/>
  <c r="LP47" i="11"/>
  <c r="LO47" i="11"/>
  <c r="LN47" i="11"/>
  <c r="LM47" i="11"/>
  <c r="LL47" i="11"/>
  <c r="LK47" i="11"/>
  <c r="LJ47" i="11"/>
  <c r="LI47" i="11"/>
  <c r="LH47" i="11"/>
  <c r="LG47" i="11"/>
  <c r="LF47" i="11"/>
  <c r="LE47" i="11"/>
  <c r="LD47" i="11"/>
  <c r="LC47" i="11"/>
  <c r="LB47" i="11"/>
  <c r="LA47" i="11"/>
  <c r="KZ47" i="11"/>
  <c r="KY47" i="11"/>
  <c r="KX47" i="11"/>
  <c r="KW47" i="11"/>
  <c r="KV47" i="11"/>
  <c r="KU47" i="11"/>
  <c r="KT47" i="11"/>
  <c r="KS47" i="11"/>
  <c r="KR47" i="11"/>
  <c r="KQ47" i="11"/>
  <c r="KP47" i="11"/>
  <c r="KO47" i="11"/>
  <c r="KN47" i="11"/>
  <c r="KM47" i="11"/>
  <c r="KL47" i="11"/>
  <c r="KK47" i="11"/>
  <c r="KJ47" i="11"/>
  <c r="KI47" i="11"/>
  <c r="KH47" i="11"/>
  <c r="KG47" i="11"/>
  <c r="KF47" i="11"/>
  <c r="KE47" i="11"/>
  <c r="KD47" i="11"/>
  <c r="KC47" i="11"/>
  <c r="KB47" i="11"/>
  <c r="KA47" i="11"/>
  <c r="JZ47" i="11"/>
  <c r="JY47" i="11"/>
  <c r="JX47" i="11"/>
  <c r="JW47" i="11"/>
  <c r="JV47" i="11"/>
  <c r="JU47" i="11"/>
  <c r="JT47" i="11"/>
  <c r="JS47" i="11"/>
  <c r="JR47" i="11"/>
  <c r="JQ47" i="11"/>
  <c r="JP47" i="11"/>
  <c r="JO47" i="11"/>
  <c r="JN47" i="11"/>
  <c r="JM47" i="11"/>
  <c r="JL47" i="11"/>
  <c r="JK47" i="11"/>
  <c r="JJ47" i="11"/>
  <c r="JI47" i="11"/>
  <c r="JH47" i="11"/>
  <c r="JG47" i="11"/>
  <c r="JF47" i="11"/>
  <c r="JE47" i="11"/>
  <c r="JD47" i="11"/>
  <c r="JC47" i="11"/>
  <c r="JB47" i="11"/>
  <c r="JA47" i="11"/>
  <c r="IZ47" i="11"/>
  <c r="IY47" i="11"/>
  <c r="IX47" i="11"/>
  <c r="IW47" i="11"/>
  <c r="IV47" i="11"/>
  <c r="IU47" i="11"/>
  <c r="IT47" i="11"/>
  <c r="IS47" i="11"/>
  <c r="IR47" i="11"/>
  <c r="IQ47" i="11"/>
  <c r="IP47" i="11"/>
  <c r="IO47" i="11"/>
  <c r="IN47" i="11"/>
  <c r="IM47" i="11"/>
  <c r="IL47" i="11"/>
  <c r="IK47" i="11"/>
  <c r="IJ47" i="11"/>
  <c r="II47" i="11"/>
  <c r="IH47" i="11"/>
  <c r="IG47" i="11"/>
  <c r="IF47" i="11"/>
  <c r="IE47" i="11"/>
  <c r="ID47" i="11"/>
  <c r="IC47" i="11"/>
  <c r="IB47" i="11"/>
  <c r="IA47" i="11"/>
  <c r="HZ47" i="11"/>
  <c r="HY47" i="11"/>
  <c r="HX47" i="11"/>
  <c r="HW47" i="11"/>
  <c r="HV47" i="11"/>
  <c r="HU47" i="11"/>
  <c r="HT47" i="11"/>
  <c r="HS47" i="11"/>
  <c r="HR47" i="11"/>
  <c r="HQ47" i="11"/>
  <c r="HP47" i="11"/>
  <c r="HO47" i="11"/>
  <c r="HN47" i="11"/>
  <c r="HM47" i="11"/>
  <c r="HL47" i="11"/>
  <c r="HK47" i="11"/>
  <c r="HJ47" i="11"/>
  <c r="HI47" i="11"/>
  <c r="HH47" i="11"/>
  <c r="HG47" i="11"/>
  <c r="HF47" i="11"/>
  <c r="HE47" i="11"/>
  <c r="HD47" i="11"/>
  <c r="HC47" i="11"/>
  <c r="HB47" i="11"/>
  <c r="HA47" i="11"/>
  <c r="GZ47" i="11"/>
  <c r="GY47" i="11"/>
  <c r="GX47" i="11"/>
  <c r="GW47" i="11"/>
  <c r="GV47" i="11"/>
  <c r="GU47" i="11"/>
  <c r="GT47" i="11"/>
  <c r="GS47" i="11"/>
  <c r="GR47" i="11"/>
  <c r="GQ47" i="11"/>
  <c r="GP47" i="11"/>
  <c r="GO47" i="11"/>
  <c r="GN47" i="11"/>
  <c r="GM47" i="11"/>
  <c r="GL47" i="11"/>
  <c r="GK47" i="11"/>
  <c r="GJ47" i="11"/>
  <c r="GI47" i="11"/>
  <c r="GH47" i="11"/>
  <c r="GG47" i="11"/>
  <c r="GF47" i="11"/>
  <c r="GE47" i="11"/>
  <c r="GD47" i="11"/>
  <c r="GC47" i="11"/>
  <c r="GB47" i="11"/>
  <c r="GA47" i="11"/>
  <c r="FZ47" i="11"/>
  <c r="FY47" i="11"/>
  <c r="FX47" i="11"/>
  <c r="FW47" i="11"/>
  <c r="FV47" i="11"/>
  <c r="FU47" i="11"/>
  <c r="FT47" i="11"/>
  <c r="FS47" i="11"/>
  <c r="FR47" i="11"/>
  <c r="FQ47" i="11"/>
  <c r="FP47" i="11"/>
  <c r="FO47" i="11"/>
  <c r="FN47" i="11"/>
  <c r="FM47" i="11"/>
  <c r="FL47" i="11"/>
  <c r="FK47" i="11"/>
  <c r="FJ47" i="11"/>
  <c r="FI47" i="11"/>
  <c r="FH47" i="11"/>
  <c r="FG47" i="11"/>
  <c r="FF47" i="11"/>
  <c r="FE47" i="11"/>
  <c r="FD47" i="11"/>
  <c r="FC47" i="11"/>
  <c r="FB47" i="11"/>
  <c r="FA47" i="11"/>
  <c r="EZ47" i="11"/>
  <c r="EY47" i="11"/>
  <c r="EX47" i="11"/>
  <c r="EW47" i="11"/>
  <c r="EV47" i="11"/>
  <c r="EU47" i="11"/>
  <c r="ET47" i="11"/>
  <c r="ES47" i="11"/>
  <c r="ER47" i="11"/>
  <c r="EQ47" i="11"/>
  <c r="EP47" i="11"/>
  <c r="EO47" i="11"/>
  <c r="EN47" i="11"/>
  <c r="EM47" i="11"/>
  <c r="EL47" i="11"/>
  <c r="EK47" i="11"/>
  <c r="EJ47" i="11"/>
  <c r="EI47" i="11"/>
  <c r="EH47" i="11"/>
  <c r="EG47" i="11"/>
  <c r="EF47" i="11"/>
  <c r="EE47" i="11"/>
  <c r="ED47" i="11"/>
  <c r="EC47" i="11"/>
  <c r="EB47" i="11"/>
  <c r="EA47" i="11"/>
  <c r="DZ47" i="11"/>
  <c r="DY47" i="11"/>
  <c r="DX47" i="11"/>
  <c r="DW47" i="11"/>
  <c r="DV47" i="11"/>
  <c r="DU47" i="11"/>
  <c r="DT47" i="11"/>
  <c r="DS47" i="11"/>
  <c r="DR47" i="11"/>
  <c r="DQ47" i="11"/>
  <c r="DP47" i="11"/>
  <c r="DO47" i="11"/>
  <c r="DN47" i="11"/>
  <c r="DM47" i="11"/>
  <c r="DL47" i="11"/>
  <c r="DK47" i="11"/>
  <c r="DJ47" i="11"/>
  <c r="DI47" i="11"/>
  <c r="DH47" i="11"/>
  <c r="DG47" i="11"/>
  <c r="DF47" i="11"/>
  <c r="DE47" i="11"/>
  <c r="DD47" i="11"/>
  <c r="DC47" i="11"/>
  <c r="DB47" i="11"/>
  <c r="DA47" i="11"/>
  <c r="CZ47" i="11"/>
  <c r="CY47" i="11"/>
  <c r="CX47" i="11"/>
  <c r="CW47" i="11"/>
  <c r="CV47" i="11"/>
  <c r="CU47" i="11"/>
  <c r="CT47" i="11"/>
  <c r="CS47" i="11"/>
  <c r="CR47" i="11"/>
  <c r="CQ47" i="11"/>
  <c r="CP47" i="11"/>
  <c r="CO47" i="11"/>
  <c r="CN47" i="11"/>
  <c r="CM47" i="11"/>
  <c r="CL47" i="11"/>
  <c r="CK47" i="11"/>
  <c r="CJ47" i="11"/>
  <c r="CI47" i="11"/>
  <c r="CH47" i="11"/>
  <c r="CG47" i="11"/>
  <c r="CF47" i="11"/>
  <c r="CE47" i="11"/>
  <c r="CD47" i="11"/>
  <c r="CC47" i="11"/>
  <c r="CB47" i="11"/>
  <c r="CA47" i="11"/>
  <c r="BZ47" i="11"/>
  <c r="BY47" i="11"/>
  <c r="BX47" i="11"/>
  <c r="BW47" i="11"/>
  <c r="BV47" i="11"/>
  <c r="BU47" i="11"/>
  <c r="BT47" i="11"/>
  <c r="BS47" i="11"/>
  <c r="BR47" i="11"/>
  <c r="BQ47" i="11"/>
  <c r="BP47" i="11"/>
  <c r="BO47" i="11"/>
  <c r="BN47" i="11"/>
  <c r="BM47" i="11"/>
  <c r="BL47" i="11"/>
  <c r="BK47" i="11"/>
  <c r="BJ47" i="11"/>
  <c r="BI47" i="11"/>
  <c r="BH47" i="11"/>
  <c r="BG47" i="11"/>
  <c r="BF47" i="11"/>
  <c r="BE47" i="11"/>
  <c r="BD47" i="11"/>
  <c r="BC47" i="11"/>
  <c r="BB47" i="11"/>
  <c r="BA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T47" i="11"/>
  <c r="S47" i="11"/>
  <c r="R47" i="11"/>
  <c r="Q47" i="11"/>
  <c r="P47" i="11"/>
  <c r="O47" i="11"/>
  <c r="N47" i="11"/>
  <c r="M47" i="11"/>
  <c r="L47" i="11"/>
  <c r="K47" i="11"/>
  <c r="J47" i="11"/>
  <c r="I47" i="11"/>
  <c r="H47" i="11"/>
  <c r="G47" i="11"/>
  <c r="F47" i="11"/>
  <c r="E47" i="11"/>
  <c r="D47" i="11"/>
  <c r="D13" i="11"/>
  <c r="B57" i="4"/>
  <c r="B58" i="4"/>
  <c r="B59" i="4"/>
  <c r="B25" i="4" s="1"/>
  <c r="B55" i="4"/>
  <c r="D63" i="4"/>
  <c r="E63" i="4"/>
  <c r="F63" i="4"/>
  <c r="G63" i="4"/>
  <c r="H63" i="4"/>
  <c r="I63" i="4"/>
  <c r="J63" i="4"/>
  <c r="K63" i="4"/>
  <c r="L63" i="4"/>
  <c r="M63" i="4"/>
  <c r="N63" i="4"/>
  <c r="O63" i="4"/>
  <c r="P63" i="4"/>
  <c r="Q63" i="4"/>
  <c r="R63" i="4"/>
  <c r="S63" i="4"/>
  <c r="T63" i="4"/>
  <c r="U63" i="4"/>
  <c r="V63" i="4"/>
  <c r="W63" i="4"/>
  <c r="X63" i="4"/>
  <c r="Y63" i="4"/>
  <c r="Z63" i="4"/>
  <c r="AA63" i="4"/>
  <c r="AB63" i="4"/>
  <c r="AC63" i="4"/>
  <c r="AD63" i="4"/>
  <c r="AE63" i="4"/>
  <c r="AF63" i="4"/>
  <c r="D14" i="3"/>
  <c r="E40" i="3"/>
  <c r="F40" i="3"/>
  <c r="G40" i="3"/>
  <c r="H40" i="3"/>
  <c r="I40" i="3"/>
  <c r="J40" i="3"/>
  <c r="K40" i="3"/>
  <c r="L40" i="3"/>
  <c r="M40" i="3"/>
  <c r="N40" i="3"/>
  <c r="O40" i="3"/>
  <c r="P40" i="3"/>
  <c r="Q40" i="3"/>
  <c r="R40" i="3"/>
  <c r="S40" i="3"/>
  <c r="T40" i="3"/>
  <c r="U40" i="3"/>
  <c r="V40" i="3"/>
  <c r="W40" i="3"/>
  <c r="X40" i="3"/>
  <c r="Y40" i="3"/>
  <c r="Z40" i="3"/>
  <c r="AA40" i="3"/>
  <c r="AB40" i="3"/>
  <c r="AC40" i="3"/>
  <c r="AD40" i="3"/>
  <c r="AE40" i="3"/>
  <c r="AF40" i="3"/>
  <c r="AG40" i="3"/>
  <c r="AH40" i="3"/>
  <c r="AI40" i="3"/>
  <c r="AJ40" i="3"/>
  <c r="AK40" i="3"/>
  <c r="AL40" i="3"/>
  <c r="AM40" i="3"/>
  <c r="AN40" i="3"/>
  <c r="AO40" i="3"/>
  <c r="AP40" i="3"/>
  <c r="AQ40" i="3"/>
  <c r="AR40" i="3"/>
  <c r="AS40" i="3"/>
  <c r="AT40" i="3"/>
  <c r="AU40" i="3"/>
  <c r="AV40" i="3"/>
  <c r="AW40" i="3"/>
  <c r="AX40" i="3"/>
  <c r="AY40" i="3"/>
  <c r="AZ40" i="3"/>
  <c r="BA40" i="3"/>
  <c r="BB40" i="3"/>
  <c r="BC40" i="3"/>
  <c r="BD40" i="3"/>
  <c r="BE40" i="3"/>
  <c r="BF40" i="3"/>
  <c r="BG40" i="3"/>
  <c r="BH40" i="3"/>
  <c r="BI40" i="3"/>
  <c r="BJ40" i="3"/>
  <c r="BK40" i="3"/>
  <c r="BL40" i="3"/>
  <c r="BM40" i="3"/>
  <c r="BN40" i="3"/>
  <c r="BO40" i="3"/>
  <c r="BP40" i="3"/>
  <c r="BQ40" i="3"/>
  <c r="BR40" i="3"/>
  <c r="BS40" i="3"/>
  <c r="BT40" i="3"/>
  <c r="BU40" i="3"/>
  <c r="BV40" i="3"/>
  <c r="BW40" i="3"/>
  <c r="BX40" i="3"/>
  <c r="BY40" i="3"/>
  <c r="BZ40" i="3"/>
  <c r="CA40" i="3"/>
  <c r="CB40" i="3"/>
  <c r="CC40" i="3"/>
  <c r="CD40" i="3"/>
  <c r="CE40" i="3"/>
  <c r="CF40" i="3"/>
  <c r="CG40" i="3"/>
  <c r="CH40" i="3"/>
  <c r="CI40" i="3"/>
  <c r="CJ40" i="3"/>
  <c r="CK40" i="3"/>
  <c r="CL40" i="3"/>
  <c r="CM40" i="3"/>
  <c r="CN40" i="3"/>
  <c r="CO40" i="3"/>
  <c r="CP40" i="3"/>
  <c r="CQ40" i="3"/>
  <c r="CR40" i="3"/>
  <c r="CS40" i="3"/>
  <c r="CT40" i="3"/>
  <c r="CU40" i="3"/>
  <c r="CV40" i="3"/>
  <c r="CW40" i="3"/>
  <c r="CX40" i="3"/>
  <c r="CY40" i="3"/>
  <c r="CZ40" i="3"/>
  <c r="DA40" i="3"/>
  <c r="DB40" i="3"/>
  <c r="DC40" i="3"/>
  <c r="DD40" i="3"/>
  <c r="DE40" i="3"/>
  <c r="DF40" i="3"/>
  <c r="DG40" i="3"/>
  <c r="DH40" i="3"/>
  <c r="DI40" i="3"/>
  <c r="DJ40" i="3"/>
  <c r="DK40" i="3"/>
  <c r="DL40" i="3"/>
  <c r="DM40" i="3"/>
  <c r="DN40" i="3"/>
  <c r="DO40" i="3"/>
  <c r="DP40" i="3"/>
  <c r="DQ40" i="3"/>
  <c r="DR40" i="3"/>
  <c r="DS40" i="3"/>
  <c r="DT40" i="3"/>
  <c r="DU40" i="3"/>
  <c r="DV40" i="3"/>
  <c r="DW40" i="3"/>
  <c r="DX40" i="3"/>
  <c r="DY40" i="3"/>
  <c r="DZ40" i="3"/>
  <c r="EA40" i="3"/>
  <c r="EB40" i="3"/>
  <c r="EC40" i="3"/>
  <c r="ED40" i="3"/>
  <c r="EE40" i="3"/>
  <c r="EF40" i="3"/>
  <c r="EG40" i="3"/>
  <c r="EH40" i="3"/>
  <c r="EI40" i="3"/>
  <c r="EJ40" i="3"/>
  <c r="EK40" i="3"/>
  <c r="EL40" i="3"/>
  <c r="EM40" i="3"/>
  <c r="EN40" i="3"/>
  <c r="EO40" i="3"/>
  <c r="EP40" i="3"/>
  <c r="EQ40" i="3"/>
  <c r="ER40" i="3"/>
  <c r="ES40" i="3"/>
  <c r="ET40" i="3"/>
  <c r="EU40" i="3"/>
  <c r="EV40" i="3"/>
  <c r="EW40" i="3"/>
  <c r="EX40" i="3"/>
  <c r="EY40" i="3"/>
  <c r="EZ40" i="3"/>
  <c r="FA40" i="3"/>
  <c r="FB40" i="3"/>
  <c r="FC40" i="3"/>
  <c r="FD40" i="3"/>
  <c r="FE40" i="3"/>
  <c r="FF40" i="3"/>
  <c r="FG40" i="3"/>
  <c r="FH40" i="3"/>
  <c r="FI40" i="3"/>
  <c r="FJ40" i="3"/>
  <c r="FK40" i="3"/>
  <c r="FL40" i="3"/>
  <c r="FM40" i="3"/>
  <c r="FN40" i="3"/>
  <c r="FO40" i="3"/>
  <c r="FP40" i="3"/>
  <c r="FQ40" i="3"/>
  <c r="FR40" i="3"/>
  <c r="FS40" i="3"/>
  <c r="FT40" i="3"/>
  <c r="FU40" i="3"/>
  <c r="FV40" i="3"/>
  <c r="FW40" i="3"/>
  <c r="FX40" i="3"/>
  <c r="FY40" i="3"/>
  <c r="FZ40" i="3"/>
  <c r="GA40" i="3"/>
  <c r="GB40" i="3"/>
  <c r="GC40" i="3"/>
  <c r="GD40" i="3"/>
  <c r="GE40" i="3"/>
  <c r="GF40" i="3"/>
  <c r="GG40" i="3"/>
  <c r="GH40" i="3"/>
  <c r="GI40" i="3"/>
  <c r="GJ40" i="3"/>
  <c r="GK40" i="3"/>
  <c r="GL40" i="3"/>
  <c r="GM40" i="3"/>
  <c r="GN40" i="3"/>
  <c r="GO40" i="3"/>
  <c r="GP40" i="3"/>
  <c r="GQ40" i="3"/>
  <c r="GR40" i="3"/>
  <c r="GS40" i="3"/>
  <c r="GT40" i="3"/>
  <c r="GU40" i="3"/>
  <c r="GV40" i="3"/>
  <c r="GW40" i="3"/>
  <c r="GX40" i="3"/>
  <c r="GY40" i="3"/>
  <c r="GZ40" i="3"/>
  <c r="HA40" i="3"/>
  <c r="HB40" i="3"/>
  <c r="HC40" i="3"/>
  <c r="HD40" i="3"/>
  <c r="HE40" i="3"/>
  <c r="HF40" i="3"/>
  <c r="HG40" i="3"/>
  <c r="HH40" i="3"/>
  <c r="HI40" i="3"/>
  <c r="HJ40" i="3"/>
  <c r="HK40" i="3"/>
  <c r="HL40" i="3"/>
  <c r="HM40" i="3"/>
  <c r="HN40" i="3"/>
  <c r="HO40" i="3"/>
  <c r="HP40" i="3"/>
  <c r="HQ40" i="3"/>
  <c r="HR40" i="3"/>
  <c r="HS40" i="3"/>
  <c r="HT40" i="3"/>
  <c r="HU40" i="3"/>
  <c r="HV40" i="3"/>
  <c r="HW40" i="3"/>
  <c r="HX40" i="3"/>
  <c r="HY40" i="3"/>
  <c r="HZ40" i="3"/>
  <c r="IA40" i="3"/>
  <c r="IB40" i="3"/>
  <c r="IC40" i="3"/>
  <c r="ID40" i="3"/>
  <c r="IE40" i="3"/>
  <c r="IF40" i="3"/>
  <c r="IG40" i="3"/>
  <c r="IH40" i="3"/>
  <c r="II40" i="3"/>
  <c r="IJ40" i="3"/>
  <c r="IK40" i="3"/>
  <c r="IL40" i="3"/>
  <c r="IM40" i="3"/>
  <c r="IN40" i="3"/>
  <c r="IO40" i="3"/>
  <c r="IP40" i="3"/>
  <c r="IQ40" i="3"/>
  <c r="IR40" i="3"/>
  <c r="IS40" i="3"/>
  <c r="IT40" i="3"/>
  <c r="IU40" i="3"/>
  <c r="IV40" i="3"/>
  <c r="IW40" i="3"/>
  <c r="IX40" i="3"/>
  <c r="IY40" i="3"/>
  <c r="IZ40" i="3"/>
  <c r="JA40" i="3"/>
  <c r="JB40" i="3"/>
  <c r="JC40" i="3"/>
  <c r="JD40" i="3"/>
  <c r="JE40" i="3"/>
  <c r="JF40" i="3"/>
  <c r="JG40" i="3"/>
  <c r="JH40" i="3"/>
  <c r="JI40" i="3"/>
  <c r="JJ40" i="3"/>
  <c r="JK40" i="3"/>
  <c r="JL40" i="3"/>
  <c r="JM40" i="3"/>
  <c r="JN40" i="3"/>
  <c r="JO40" i="3"/>
  <c r="JP40" i="3"/>
  <c r="JQ40" i="3"/>
  <c r="JR40" i="3"/>
  <c r="JS40" i="3"/>
  <c r="JT40" i="3"/>
  <c r="JU40" i="3"/>
  <c r="JV40" i="3"/>
  <c r="JW40" i="3"/>
  <c r="JX40" i="3"/>
  <c r="JY40" i="3"/>
  <c r="JZ40" i="3"/>
  <c r="KA40" i="3"/>
  <c r="KB40" i="3"/>
  <c r="KC40" i="3"/>
  <c r="KD40" i="3"/>
  <c r="KE40" i="3"/>
  <c r="KF40" i="3"/>
  <c r="KG40" i="3"/>
  <c r="KH40" i="3"/>
  <c r="KI40" i="3"/>
  <c r="KJ40" i="3"/>
  <c r="KK40" i="3"/>
  <c r="KL40" i="3"/>
  <c r="KM40" i="3"/>
  <c r="KN40" i="3"/>
  <c r="KO40" i="3"/>
  <c r="KP40" i="3"/>
  <c r="KQ40" i="3"/>
  <c r="KR40" i="3"/>
  <c r="KS40" i="3"/>
  <c r="KT40" i="3"/>
  <c r="KU40" i="3"/>
  <c r="KV40" i="3"/>
  <c r="KW40" i="3"/>
  <c r="KX40" i="3"/>
  <c r="KY40" i="3"/>
  <c r="KZ40" i="3"/>
  <c r="LA40" i="3"/>
  <c r="LB40" i="3"/>
  <c r="LC40" i="3"/>
  <c r="LD40" i="3"/>
  <c r="LE40" i="3"/>
  <c r="LF40" i="3"/>
  <c r="LG40" i="3"/>
  <c r="LH40" i="3"/>
  <c r="LI40" i="3"/>
  <c r="LJ40" i="3"/>
  <c r="LK40" i="3"/>
  <c r="LL40" i="3"/>
  <c r="LM40" i="3"/>
  <c r="LN40" i="3"/>
  <c r="LO40" i="3"/>
  <c r="LP40" i="3"/>
  <c r="LQ40" i="3"/>
  <c r="LR40" i="3"/>
  <c r="LS40" i="3"/>
  <c r="LT40" i="3"/>
  <c r="LU40" i="3"/>
  <c r="LV40" i="3"/>
  <c r="LW40" i="3"/>
  <c r="LX40" i="3"/>
  <c r="LY40" i="3"/>
  <c r="LZ40" i="3"/>
  <c r="MA40" i="3"/>
  <c r="MB40" i="3"/>
  <c r="MC40" i="3"/>
  <c r="MD40" i="3"/>
  <c r="ME40" i="3"/>
  <c r="MF40" i="3"/>
  <c r="MG40" i="3"/>
  <c r="MH40" i="3"/>
  <c r="MI40" i="3"/>
  <c r="MJ40" i="3"/>
  <c r="MK40" i="3"/>
  <c r="ML40" i="3"/>
  <c r="MM40" i="3"/>
  <c r="MN40" i="3"/>
  <c r="MO40" i="3"/>
  <c r="MP40" i="3"/>
  <c r="MQ40" i="3"/>
  <c r="MR40" i="3"/>
  <c r="MS40" i="3"/>
  <c r="MT40" i="3"/>
  <c r="MU40" i="3"/>
  <c r="MV40" i="3"/>
  <c r="MW40" i="3"/>
  <c r="MX40" i="3"/>
  <c r="MY40" i="3"/>
  <c r="E41" i="3"/>
  <c r="F41" i="3"/>
  <c r="G41" i="3"/>
  <c r="H41" i="3"/>
  <c r="I41" i="3"/>
  <c r="J41" i="3"/>
  <c r="K41" i="3"/>
  <c r="L41" i="3"/>
  <c r="M41" i="3"/>
  <c r="N41" i="3"/>
  <c r="O41" i="3"/>
  <c r="P41" i="3"/>
  <c r="Q41" i="3"/>
  <c r="R41" i="3"/>
  <c r="S41" i="3"/>
  <c r="T41" i="3"/>
  <c r="U41" i="3"/>
  <c r="V41" i="3"/>
  <c r="W41" i="3"/>
  <c r="X41" i="3"/>
  <c r="Y41" i="3"/>
  <c r="Z41" i="3"/>
  <c r="AA41" i="3"/>
  <c r="AB41" i="3"/>
  <c r="AC41" i="3"/>
  <c r="AD41" i="3"/>
  <c r="AE41" i="3"/>
  <c r="AF41" i="3"/>
  <c r="AG41" i="3"/>
  <c r="AH41" i="3"/>
  <c r="AI41" i="3"/>
  <c r="AJ41" i="3"/>
  <c r="AK41" i="3"/>
  <c r="AL41" i="3"/>
  <c r="AM41" i="3"/>
  <c r="AN41" i="3"/>
  <c r="AO41" i="3"/>
  <c r="AP41" i="3"/>
  <c r="AQ41" i="3"/>
  <c r="AR41" i="3"/>
  <c r="AS41" i="3"/>
  <c r="AT41" i="3"/>
  <c r="AU41" i="3"/>
  <c r="AV41" i="3"/>
  <c r="AW41" i="3"/>
  <c r="AX41" i="3"/>
  <c r="AY41" i="3"/>
  <c r="AZ41" i="3"/>
  <c r="BA41" i="3"/>
  <c r="BB41" i="3"/>
  <c r="BC41" i="3"/>
  <c r="BD41" i="3"/>
  <c r="BE41" i="3"/>
  <c r="BF41" i="3"/>
  <c r="BG41" i="3"/>
  <c r="BH41" i="3"/>
  <c r="BI41" i="3"/>
  <c r="BJ41" i="3"/>
  <c r="BK41" i="3"/>
  <c r="BL41" i="3"/>
  <c r="BM41" i="3"/>
  <c r="BN41" i="3"/>
  <c r="BO41" i="3"/>
  <c r="BP41" i="3"/>
  <c r="BQ41" i="3"/>
  <c r="BR41" i="3"/>
  <c r="BS41" i="3"/>
  <c r="BT41" i="3"/>
  <c r="BU41" i="3"/>
  <c r="BV41" i="3"/>
  <c r="BW41" i="3"/>
  <c r="BX41" i="3"/>
  <c r="BY41" i="3"/>
  <c r="BZ41" i="3"/>
  <c r="CA41" i="3"/>
  <c r="CB41" i="3"/>
  <c r="CC41" i="3"/>
  <c r="CD41" i="3"/>
  <c r="CE41" i="3"/>
  <c r="CF41" i="3"/>
  <c r="CG41" i="3"/>
  <c r="CH41" i="3"/>
  <c r="CI41" i="3"/>
  <c r="CJ41" i="3"/>
  <c r="CK41" i="3"/>
  <c r="CL41" i="3"/>
  <c r="CM41" i="3"/>
  <c r="CN41" i="3"/>
  <c r="CO41" i="3"/>
  <c r="CP41" i="3"/>
  <c r="CQ41" i="3"/>
  <c r="CR41" i="3"/>
  <c r="CS41" i="3"/>
  <c r="CT41" i="3"/>
  <c r="CU41" i="3"/>
  <c r="CV41" i="3"/>
  <c r="CW41" i="3"/>
  <c r="CX41" i="3"/>
  <c r="CY41" i="3"/>
  <c r="CZ41" i="3"/>
  <c r="DA41" i="3"/>
  <c r="DB41" i="3"/>
  <c r="DC41" i="3"/>
  <c r="DD41" i="3"/>
  <c r="DE41" i="3"/>
  <c r="DF41" i="3"/>
  <c r="DG41" i="3"/>
  <c r="DH41" i="3"/>
  <c r="DI41" i="3"/>
  <c r="DJ41" i="3"/>
  <c r="DK41" i="3"/>
  <c r="DL41" i="3"/>
  <c r="DM41" i="3"/>
  <c r="DN41" i="3"/>
  <c r="DO41" i="3"/>
  <c r="DP41" i="3"/>
  <c r="DQ41" i="3"/>
  <c r="DR41" i="3"/>
  <c r="DS41" i="3"/>
  <c r="DT41" i="3"/>
  <c r="DU41" i="3"/>
  <c r="DV41" i="3"/>
  <c r="DW41" i="3"/>
  <c r="DX41" i="3"/>
  <c r="DY41" i="3"/>
  <c r="DZ41" i="3"/>
  <c r="EA41" i="3"/>
  <c r="EB41" i="3"/>
  <c r="EC41" i="3"/>
  <c r="ED41" i="3"/>
  <c r="EE41" i="3"/>
  <c r="EF41" i="3"/>
  <c r="EG41" i="3"/>
  <c r="EH41" i="3"/>
  <c r="EI41" i="3"/>
  <c r="EJ41" i="3"/>
  <c r="EK41" i="3"/>
  <c r="EL41" i="3"/>
  <c r="EM41" i="3"/>
  <c r="EN41" i="3"/>
  <c r="EO41" i="3"/>
  <c r="EP41" i="3"/>
  <c r="EQ41" i="3"/>
  <c r="ER41" i="3"/>
  <c r="ES41" i="3"/>
  <c r="ET41" i="3"/>
  <c r="EU41" i="3"/>
  <c r="EV41" i="3"/>
  <c r="EW41" i="3"/>
  <c r="EX41" i="3"/>
  <c r="EY41" i="3"/>
  <c r="EZ41" i="3"/>
  <c r="FA41" i="3"/>
  <c r="FB41" i="3"/>
  <c r="FC41" i="3"/>
  <c r="FD41" i="3"/>
  <c r="FE41" i="3"/>
  <c r="FF41" i="3"/>
  <c r="FG41" i="3"/>
  <c r="FH41" i="3"/>
  <c r="FI41" i="3"/>
  <c r="FJ41" i="3"/>
  <c r="FK41" i="3"/>
  <c r="FL41" i="3"/>
  <c r="FM41" i="3"/>
  <c r="FN41" i="3"/>
  <c r="FO41" i="3"/>
  <c r="FP41" i="3"/>
  <c r="FQ41" i="3"/>
  <c r="FR41" i="3"/>
  <c r="FS41" i="3"/>
  <c r="FT41" i="3"/>
  <c r="FU41" i="3"/>
  <c r="FV41" i="3"/>
  <c r="FW41" i="3"/>
  <c r="FX41" i="3"/>
  <c r="FY41" i="3"/>
  <c r="FZ41" i="3"/>
  <c r="GA41" i="3"/>
  <c r="GB41" i="3"/>
  <c r="GC41" i="3"/>
  <c r="GD41" i="3"/>
  <c r="GE41" i="3"/>
  <c r="GF41" i="3"/>
  <c r="GG41" i="3"/>
  <c r="GH41" i="3"/>
  <c r="GI41" i="3"/>
  <c r="GJ41" i="3"/>
  <c r="GK41" i="3"/>
  <c r="GL41" i="3"/>
  <c r="GM41" i="3"/>
  <c r="GN41" i="3"/>
  <c r="GO41" i="3"/>
  <c r="GP41" i="3"/>
  <c r="GQ41" i="3"/>
  <c r="GR41" i="3"/>
  <c r="GS41" i="3"/>
  <c r="GT41" i="3"/>
  <c r="GU41" i="3"/>
  <c r="GV41" i="3"/>
  <c r="GW41" i="3"/>
  <c r="GX41" i="3"/>
  <c r="GY41" i="3"/>
  <c r="GZ41" i="3"/>
  <c r="HA41" i="3"/>
  <c r="HB41" i="3"/>
  <c r="HC41" i="3"/>
  <c r="HD41" i="3"/>
  <c r="HE41" i="3"/>
  <c r="HF41" i="3"/>
  <c r="HG41" i="3"/>
  <c r="HH41" i="3"/>
  <c r="HI41" i="3"/>
  <c r="HJ41" i="3"/>
  <c r="HK41" i="3"/>
  <c r="HL41" i="3"/>
  <c r="HM41" i="3"/>
  <c r="HN41" i="3"/>
  <c r="HO41" i="3"/>
  <c r="HP41" i="3"/>
  <c r="HQ41" i="3"/>
  <c r="HR41" i="3"/>
  <c r="HS41" i="3"/>
  <c r="HT41" i="3"/>
  <c r="HU41" i="3"/>
  <c r="HV41" i="3"/>
  <c r="HW41" i="3"/>
  <c r="HX41" i="3"/>
  <c r="HY41" i="3"/>
  <c r="HZ41" i="3"/>
  <c r="IA41" i="3"/>
  <c r="IB41" i="3"/>
  <c r="IC41" i="3"/>
  <c r="ID41" i="3"/>
  <c r="IE41" i="3"/>
  <c r="IF41" i="3"/>
  <c r="IG41" i="3"/>
  <c r="IH41" i="3"/>
  <c r="II41" i="3"/>
  <c r="IJ41" i="3"/>
  <c r="IK41" i="3"/>
  <c r="IL41" i="3"/>
  <c r="IM41" i="3"/>
  <c r="IN41" i="3"/>
  <c r="IO41" i="3"/>
  <c r="IP41" i="3"/>
  <c r="IQ41" i="3"/>
  <c r="IR41" i="3"/>
  <c r="IS41" i="3"/>
  <c r="IT41" i="3"/>
  <c r="IU41" i="3"/>
  <c r="IV41" i="3"/>
  <c r="IW41" i="3"/>
  <c r="IX41" i="3"/>
  <c r="IY41" i="3"/>
  <c r="IZ41" i="3"/>
  <c r="JA41" i="3"/>
  <c r="JB41" i="3"/>
  <c r="JC41" i="3"/>
  <c r="JD41" i="3"/>
  <c r="JE41" i="3"/>
  <c r="JF41" i="3"/>
  <c r="JG41" i="3"/>
  <c r="JH41" i="3"/>
  <c r="JI41" i="3"/>
  <c r="JJ41" i="3"/>
  <c r="JK41" i="3"/>
  <c r="JL41" i="3"/>
  <c r="JM41" i="3"/>
  <c r="JN41" i="3"/>
  <c r="JO41" i="3"/>
  <c r="JP41" i="3"/>
  <c r="JQ41" i="3"/>
  <c r="JR41" i="3"/>
  <c r="JS41" i="3"/>
  <c r="JT41" i="3"/>
  <c r="JU41" i="3"/>
  <c r="JV41" i="3"/>
  <c r="JW41" i="3"/>
  <c r="JX41" i="3"/>
  <c r="JY41" i="3"/>
  <c r="JZ41" i="3"/>
  <c r="KA41" i="3"/>
  <c r="KB41" i="3"/>
  <c r="KC41" i="3"/>
  <c r="KD41" i="3"/>
  <c r="KE41" i="3"/>
  <c r="KF41" i="3"/>
  <c r="KG41" i="3"/>
  <c r="KH41" i="3"/>
  <c r="KI41" i="3"/>
  <c r="KJ41" i="3"/>
  <c r="KK41" i="3"/>
  <c r="KL41" i="3"/>
  <c r="KM41" i="3"/>
  <c r="KN41" i="3"/>
  <c r="KO41" i="3"/>
  <c r="KP41" i="3"/>
  <c r="KQ41" i="3"/>
  <c r="KR41" i="3"/>
  <c r="KS41" i="3"/>
  <c r="KT41" i="3"/>
  <c r="KU41" i="3"/>
  <c r="KV41" i="3"/>
  <c r="KW41" i="3"/>
  <c r="KX41" i="3"/>
  <c r="KY41" i="3"/>
  <c r="KZ41" i="3"/>
  <c r="LA41" i="3"/>
  <c r="LB41" i="3"/>
  <c r="LC41" i="3"/>
  <c r="LD41" i="3"/>
  <c r="LE41" i="3"/>
  <c r="LF41" i="3"/>
  <c r="LG41" i="3"/>
  <c r="LH41" i="3"/>
  <c r="LI41" i="3"/>
  <c r="LJ41" i="3"/>
  <c r="LK41" i="3"/>
  <c r="LL41" i="3"/>
  <c r="LM41" i="3"/>
  <c r="LN41" i="3"/>
  <c r="LO41" i="3"/>
  <c r="LP41" i="3"/>
  <c r="LQ41" i="3"/>
  <c r="LR41" i="3"/>
  <c r="LS41" i="3"/>
  <c r="LT41" i="3"/>
  <c r="LU41" i="3"/>
  <c r="LV41" i="3"/>
  <c r="LW41" i="3"/>
  <c r="LX41" i="3"/>
  <c r="LY41" i="3"/>
  <c r="LZ41" i="3"/>
  <c r="MA41" i="3"/>
  <c r="MB41" i="3"/>
  <c r="MC41" i="3"/>
  <c r="MD41" i="3"/>
  <c r="ME41" i="3"/>
  <c r="MF41" i="3"/>
  <c r="MG41" i="3"/>
  <c r="MH41" i="3"/>
  <c r="MI41" i="3"/>
  <c r="MJ41" i="3"/>
  <c r="MK41" i="3"/>
  <c r="ML41" i="3"/>
  <c r="MM41" i="3"/>
  <c r="MN41" i="3"/>
  <c r="MO41" i="3"/>
  <c r="MP41" i="3"/>
  <c r="MQ41" i="3"/>
  <c r="MR41" i="3"/>
  <c r="MS41" i="3"/>
  <c r="MT41" i="3"/>
  <c r="MU41" i="3"/>
  <c r="MV41" i="3"/>
  <c r="MW41" i="3"/>
  <c r="MX41" i="3"/>
  <c r="MY41" i="3"/>
  <c r="D41" i="3"/>
  <c r="D40" i="3"/>
  <c r="C50" i="4"/>
  <c r="C63" i="4"/>
  <c r="E76" i="4"/>
  <c r="F76" i="4"/>
  <c r="G76" i="4"/>
  <c r="H76" i="4"/>
  <c r="I76" i="4"/>
  <c r="J76" i="4"/>
  <c r="K76" i="4"/>
  <c r="L76" i="4"/>
  <c r="M76" i="4"/>
  <c r="N76" i="4"/>
  <c r="O76" i="4"/>
  <c r="P76" i="4"/>
  <c r="Q76" i="4"/>
  <c r="R76" i="4"/>
  <c r="S76" i="4"/>
  <c r="T76" i="4"/>
  <c r="U76" i="4"/>
  <c r="V76" i="4"/>
  <c r="W76" i="4"/>
  <c r="X76" i="4"/>
  <c r="Y76" i="4"/>
  <c r="Z76" i="4"/>
  <c r="AA76" i="4"/>
  <c r="AB76" i="4"/>
  <c r="AC76" i="4"/>
  <c r="AD76" i="4"/>
  <c r="AE76" i="4"/>
  <c r="AF76" i="4"/>
  <c r="E77" i="4"/>
  <c r="F77" i="4"/>
  <c r="G77" i="4"/>
  <c r="H77" i="4"/>
  <c r="I77" i="4"/>
  <c r="J77" i="4"/>
  <c r="K77" i="4"/>
  <c r="L77" i="4"/>
  <c r="M77" i="4"/>
  <c r="N77" i="4"/>
  <c r="O77" i="4"/>
  <c r="P77" i="4"/>
  <c r="Q77" i="4"/>
  <c r="R77" i="4"/>
  <c r="S77" i="4"/>
  <c r="T77" i="4"/>
  <c r="U77" i="4"/>
  <c r="V77" i="4"/>
  <c r="W77" i="4"/>
  <c r="X77" i="4"/>
  <c r="Y77" i="4"/>
  <c r="Z77" i="4"/>
  <c r="AA77" i="4"/>
  <c r="AB77" i="4"/>
  <c r="AC77" i="4"/>
  <c r="AD77" i="4"/>
  <c r="AE77" i="4"/>
  <c r="AF77" i="4"/>
  <c r="E78" i="4"/>
  <c r="F78" i="4"/>
  <c r="G78" i="4"/>
  <c r="H78" i="4"/>
  <c r="I78" i="4"/>
  <c r="J78" i="4"/>
  <c r="K78" i="4"/>
  <c r="L78" i="4"/>
  <c r="M78" i="4"/>
  <c r="N78" i="4"/>
  <c r="O78" i="4"/>
  <c r="P78" i="4"/>
  <c r="Q78" i="4"/>
  <c r="R78" i="4"/>
  <c r="S78" i="4"/>
  <c r="T78" i="4"/>
  <c r="U78" i="4"/>
  <c r="V78" i="4"/>
  <c r="W78" i="4"/>
  <c r="X78" i="4"/>
  <c r="Y78" i="4"/>
  <c r="Z78" i="4"/>
  <c r="AA78" i="4"/>
  <c r="AB78" i="4"/>
  <c r="AC78" i="4"/>
  <c r="AD78" i="4"/>
  <c r="AE78" i="4"/>
  <c r="AF78" i="4"/>
  <c r="D78" i="4"/>
  <c r="D77" i="4"/>
  <c r="D76" i="4"/>
  <c r="D11" i="4"/>
  <c r="E11" i="4"/>
  <c r="E75" i="4" s="1"/>
  <c r="F11" i="4"/>
  <c r="F75" i="4" s="1"/>
  <c r="G11" i="4"/>
  <c r="G75" i="4" s="1"/>
  <c r="H11" i="4"/>
  <c r="H75" i="4" s="1"/>
  <c r="I11" i="4"/>
  <c r="I75" i="4" s="1"/>
  <c r="J11" i="4"/>
  <c r="J75" i="4" s="1"/>
  <c r="K11" i="4"/>
  <c r="K75" i="4" s="1"/>
  <c r="L11" i="4"/>
  <c r="L75" i="4" s="1"/>
  <c r="M11" i="4"/>
  <c r="M75" i="4" s="1"/>
  <c r="N11" i="4"/>
  <c r="N75" i="4" s="1"/>
  <c r="O11" i="4"/>
  <c r="O75" i="4" s="1"/>
  <c r="P11" i="4"/>
  <c r="Q11" i="4"/>
  <c r="Q75" i="4" s="1"/>
  <c r="R11" i="4"/>
  <c r="R75" i="4" s="1"/>
  <c r="S11" i="4"/>
  <c r="S75" i="4" s="1"/>
  <c r="T11" i="4"/>
  <c r="U11" i="4"/>
  <c r="V11" i="4"/>
  <c r="V75" i="4" s="1"/>
  <c r="W11" i="4"/>
  <c r="W75" i="4" s="1"/>
  <c r="X11" i="4"/>
  <c r="X75" i="4" s="1"/>
  <c r="Y11" i="4"/>
  <c r="Z11" i="4"/>
  <c r="Z75" i="4" s="1"/>
  <c r="AA11" i="4"/>
  <c r="AB11" i="4"/>
  <c r="AC11" i="4"/>
  <c r="AC75" i="4" s="1"/>
  <c r="AD11" i="4"/>
  <c r="AD75" i="4" s="1"/>
  <c r="AE11" i="4"/>
  <c r="AE75" i="4" s="1"/>
  <c r="AF11" i="4"/>
  <c r="AF75" i="4" s="1"/>
  <c r="C11" i="4"/>
  <c r="C75" i="4" s="1"/>
  <c r="D50" i="4"/>
  <c r="E50" i="4"/>
  <c r="F50" i="4"/>
  <c r="G50" i="4"/>
  <c r="H50" i="4"/>
  <c r="I50" i="4"/>
  <c r="J50" i="4"/>
  <c r="K50" i="4"/>
  <c r="L50" i="4"/>
  <c r="M50" i="4"/>
  <c r="N50" i="4"/>
  <c r="O50" i="4"/>
  <c r="P50" i="4"/>
  <c r="Q50" i="4"/>
  <c r="R50" i="4"/>
  <c r="S50" i="4"/>
  <c r="T50" i="4"/>
  <c r="U50" i="4"/>
  <c r="V50" i="4"/>
  <c r="W50" i="4"/>
  <c r="X50" i="4"/>
  <c r="Y50" i="4"/>
  <c r="Z50" i="4"/>
  <c r="AA50" i="4"/>
  <c r="AB50" i="4"/>
  <c r="AC50" i="4"/>
  <c r="AD50" i="4"/>
  <c r="AE50" i="4"/>
  <c r="AF50" i="4"/>
  <c r="MX57" i="11" l="1"/>
  <c r="ML57" i="11"/>
  <c r="LZ57" i="11"/>
  <c r="LN57" i="11"/>
  <c r="LB57" i="11"/>
  <c r="KP57" i="11"/>
  <c r="KD57" i="11"/>
  <c r="JR57" i="11"/>
  <c r="JF57" i="11"/>
  <c r="IT57" i="11"/>
  <c r="IH57" i="11"/>
  <c r="HV57" i="11"/>
  <c r="HJ57" i="11"/>
  <c r="GX57" i="11"/>
  <c r="GL57" i="11"/>
  <c r="FZ57" i="11"/>
  <c r="FN57" i="11"/>
  <c r="FB57" i="11"/>
  <c r="EP57" i="11"/>
  <c r="ED57" i="11"/>
  <c r="DR57" i="11"/>
  <c r="DF57" i="11"/>
  <c r="CT57" i="11"/>
  <c r="CH57" i="11"/>
  <c r="BV57" i="11"/>
  <c r="BJ57" i="11"/>
  <c r="AX57" i="11"/>
  <c r="AL57" i="11"/>
  <c r="Z57" i="11"/>
  <c r="N57" i="11"/>
  <c r="MW57" i="11"/>
  <c r="MK57" i="11"/>
  <c r="LY57" i="11"/>
  <c r="LM57" i="11"/>
  <c r="LA57" i="11"/>
  <c r="KO57" i="11"/>
  <c r="KC57" i="11"/>
  <c r="JQ57" i="11"/>
  <c r="JE57" i="11"/>
  <c r="IS57" i="11"/>
  <c r="IG57" i="11"/>
  <c r="HU57" i="11"/>
  <c r="HI57" i="11"/>
  <c r="GW57" i="11"/>
  <c r="GK57" i="11"/>
  <c r="FY57" i="11"/>
  <c r="FM57" i="11"/>
  <c r="FA57" i="11"/>
  <c r="EO57" i="11"/>
  <c r="EC57" i="11"/>
  <c r="DQ57" i="11"/>
  <c r="DE57" i="11"/>
  <c r="CS57" i="11"/>
  <c r="CG57" i="11"/>
  <c r="BU57" i="11"/>
  <c r="BI57" i="11"/>
  <c r="AW57" i="11"/>
  <c r="AK57" i="11"/>
  <c r="MT57" i="11"/>
  <c r="MF57" i="11"/>
  <c r="LR57" i="11"/>
  <c r="LD57" i="11"/>
  <c r="KN57" i="11"/>
  <c r="JZ57" i="11"/>
  <c r="JL57" i="11"/>
  <c r="IX57" i="11"/>
  <c r="IJ57" i="11"/>
  <c r="HT57" i="11"/>
  <c r="HF57" i="11"/>
  <c r="GR57" i="11"/>
  <c r="GD57" i="11"/>
  <c r="FP57" i="11"/>
  <c r="EZ57" i="11"/>
  <c r="EL57" i="11"/>
  <c r="DX57" i="11"/>
  <c r="DJ57" i="11"/>
  <c r="CV57" i="11"/>
  <c r="CF57" i="11"/>
  <c r="BR57" i="11"/>
  <c r="BD57" i="11"/>
  <c r="AP57" i="11"/>
  <c r="AB57" i="11"/>
  <c r="O57" i="11"/>
  <c r="MS57" i="11"/>
  <c r="ME57" i="11"/>
  <c r="LQ57" i="11"/>
  <c r="LC57" i="11"/>
  <c r="KM57" i="11"/>
  <c r="JY57" i="11"/>
  <c r="JK57" i="11"/>
  <c r="IW57" i="11"/>
  <c r="II57" i="11"/>
  <c r="HS57" i="11"/>
  <c r="HE57" i="11"/>
  <c r="GQ57" i="11"/>
  <c r="GC57" i="11"/>
  <c r="FO57" i="11"/>
  <c r="EY57" i="11"/>
  <c r="EK57" i="11"/>
  <c r="MR57" i="11"/>
  <c r="MD57" i="11"/>
  <c r="LP57" i="11"/>
  <c r="KZ57" i="11"/>
  <c r="KL57" i="11"/>
  <c r="JX57" i="11"/>
  <c r="JJ57" i="11"/>
  <c r="IV57" i="11"/>
  <c r="IF57" i="11"/>
  <c r="HR57" i="11"/>
  <c r="HD57" i="11"/>
  <c r="GP57" i="11"/>
  <c r="GB57" i="11"/>
  <c r="FL57" i="11"/>
  <c r="EX57" i="11"/>
  <c r="EJ57" i="11"/>
  <c r="DV57" i="11"/>
  <c r="DH57" i="11"/>
  <c r="CR57" i="11"/>
  <c r="CD57" i="11"/>
  <c r="BP57" i="11"/>
  <c r="BB57" i="11"/>
  <c r="AN57" i="11"/>
  <c r="Y57" i="11"/>
  <c r="L57" i="11"/>
  <c r="MQ57" i="11"/>
  <c r="MC57" i="11"/>
  <c r="LO57" i="11"/>
  <c r="KY57" i="11"/>
  <c r="KK57" i="11"/>
  <c r="JW57" i="11"/>
  <c r="JI57" i="11"/>
  <c r="IU57" i="11"/>
  <c r="IE57" i="11"/>
  <c r="HQ57" i="11"/>
  <c r="HC57" i="11"/>
  <c r="GO57" i="11"/>
  <c r="GA57" i="11"/>
  <c r="FK57" i="11"/>
  <c r="EW57" i="11"/>
  <c r="EI57" i="11"/>
  <c r="DU57" i="11"/>
  <c r="DG57" i="11"/>
  <c r="CQ57" i="11"/>
  <c r="CC57" i="11"/>
  <c r="BO57" i="11"/>
  <c r="BA57" i="11"/>
  <c r="AM57" i="11"/>
  <c r="X57" i="11"/>
  <c r="K57" i="11"/>
  <c r="MO57" i="11"/>
  <c r="LU57" i="11"/>
  <c r="KW57" i="11"/>
  <c r="KE57" i="11"/>
  <c r="JG57" i="11"/>
  <c r="IM57" i="11"/>
  <c r="HO57" i="11"/>
  <c r="GU57" i="11"/>
  <c r="FW57" i="11"/>
  <c r="FE57" i="11"/>
  <c r="EG57" i="11"/>
  <c r="DN57" i="11"/>
  <c r="CW57" i="11"/>
  <c r="CA57" i="11"/>
  <c r="BH57" i="11"/>
  <c r="AQ57" i="11"/>
  <c r="V57" i="11"/>
  <c r="F57" i="11"/>
  <c r="MV50" i="11"/>
  <c r="MJ50" i="11"/>
  <c r="LX50" i="11"/>
  <c r="LL50" i="11"/>
  <c r="KZ50" i="11"/>
  <c r="KN50" i="11"/>
  <c r="KB50" i="11"/>
  <c r="JP50" i="11"/>
  <c r="JD50" i="11"/>
  <c r="IR50" i="11"/>
  <c r="IF50" i="11"/>
  <c r="HT50" i="11"/>
  <c r="HH50" i="11"/>
  <c r="GV50" i="11"/>
  <c r="GJ50" i="11"/>
  <c r="FX50" i="11"/>
  <c r="FL50" i="11"/>
  <c r="EZ50" i="11"/>
  <c r="MN57" i="11"/>
  <c r="LT57" i="11"/>
  <c r="KV57" i="11"/>
  <c r="KB57" i="11"/>
  <c r="JD57" i="11"/>
  <c r="IL57" i="11"/>
  <c r="HN57" i="11"/>
  <c r="GT57" i="11"/>
  <c r="FV57" i="11"/>
  <c r="FD57" i="11"/>
  <c r="EF57" i="11"/>
  <c r="DM57" i="11"/>
  <c r="CU57" i="11"/>
  <c r="BZ57" i="11"/>
  <c r="BG57" i="11"/>
  <c r="AO57" i="11"/>
  <c r="U57" i="11"/>
  <c r="MY57" i="11"/>
  <c r="MV57" i="11"/>
  <c r="LV57" i="11"/>
  <c r="KT57" i="11"/>
  <c r="JT57" i="11"/>
  <c r="IR57" i="11"/>
  <c r="HX57" i="11"/>
  <c r="GV57" i="11"/>
  <c r="FT57" i="11"/>
  <c r="ET57" i="11"/>
  <c r="DW57" i="11"/>
  <c r="CZ57" i="11"/>
  <c r="CB57" i="11"/>
  <c r="BE57" i="11"/>
  <c r="AG57" i="11"/>
  <c r="M57" i="11"/>
  <c r="MS50" i="11"/>
  <c r="MF50" i="11"/>
  <c r="LS50" i="11"/>
  <c r="LF50" i="11"/>
  <c r="KS50" i="11"/>
  <c r="KF50" i="11"/>
  <c r="JS50" i="11"/>
  <c r="JF50" i="11"/>
  <c r="IS50" i="11"/>
  <c r="IE50" i="11"/>
  <c r="HR50" i="11"/>
  <c r="HE50" i="11"/>
  <c r="GR50" i="11"/>
  <c r="GE50" i="11"/>
  <c r="FR50" i="11"/>
  <c r="FE50" i="11"/>
  <c r="ER50" i="11"/>
  <c r="EF50" i="11"/>
  <c r="DT50" i="11"/>
  <c r="DH50" i="11"/>
  <c r="CV50" i="11"/>
  <c r="CJ50" i="11"/>
  <c r="BX50" i="11"/>
  <c r="BL50" i="11"/>
  <c r="AZ50" i="11"/>
  <c r="AN50" i="11"/>
  <c r="AB50" i="11"/>
  <c r="MU57" i="11"/>
  <c r="LS57" i="11"/>
  <c r="KS57" i="11"/>
  <c r="JS57" i="11"/>
  <c r="IQ57" i="11"/>
  <c r="HW57" i="11"/>
  <c r="GS57" i="11"/>
  <c r="FS57" i="11"/>
  <c r="ES57" i="11"/>
  <c r="DT57" i="11"/>
  <c r="CY57" i="11"/>
  <c r="BY57" i="11"/>
  <c r="BC57" i="11"/>
  <c r="AF57" i="11"/>
  <c r="J57" i="11"/>
  <c r="MR50" i="11"/>
  <c r="ME50" i="11"/>
  <c r="LR50" i="11"/>
  <c r="LE50" i="11"/>
  <c r="KR50" i="11"/>
  <c r="KE50" i="11"/>
  <c r="JR50" i="11"/>
  <c r="JE50" i="11"/>
  <c r="IQ50" i="11"/>
  <c r="ID50" i="11"/>
  <c r="HQ50" i="11"/>
  <c r="HD50" i="11"/>
  <c r="GQ50" i="11"/>
  <c r="GD50" i="11"/>
  <c r="FQ50" i="11"/>
  <c r="FD50" i="11"/>
  <c r="EQ50" i="11"/>
  <c r="EE50" i="11"/>
  <c r="DS50" i="11"/>
  <c r="DG50" i="11"/>
  <c r="CU50" i="11"/>
  <c r="CI50" i="11"/>
  <c r="BW50" i="11"/>
  <c r="BK50" i="11"/>
  <c r="AY50" i="11"/>
  <c r="AM50" i="11"/>
  <c r="AA50" i="11"/>
  <c r="O50" i="11"/>
  <c r="MP57" i="11"/>
  <c r="LL57" i="11"/>
  <c r="KR57" i="11"/>
  <c r="JP57" i="11"/>
  <c r="IP57" i="11"/>
  <c r="HP57" i="11"/>
  <c r="GN57" i="11"/>
  <c r="FR57" i="11"/>
  <c r="ER57" i="11"/>
  <c r="DS57" i="11"/>
  <c r="CX57" i="11"/>
  <c r="BX57" i="11"/>
  <c r="AZ57" i="11"/>
  <c r="AE57" i="11"/>
  <c r="I57" i="11"/>
  <c r="MQ50" i="11"/>
  <c r="MD50" i="11"/>
  <c r="LQ50" i="11"/>
  <c r="LD50" i="11"/>
  <c r="KQ50" i="11"/>
  <c r="KD50" i="11"/>
  <c r="JQ50" i="11"/>
  <c r="JC50" i="11"/>
  <c r="IP50" i="11"/>
  <c r="IC50" i="11"/>
  <c r="HP50" i="11"/>
  <c r="HC50" i="11"/>
  <c r="GP50" i="11"/>
  <c r="GC50" i="11"/>
  <c r="FP50" i="11"/>
  <c r="FC50" i="11"/>
  <c r="EP50" i="11"/>
  <c r="ED50" i="11"/>
  <c r="DR50" i="11"/>
  <c r="DF50" i="11"/>
  <c r="CT50" i="11"/>
  <c r="CH50" i="11"/>
  <c r="BV50" i="11"/>
  <c r="BJ50" i="11"/>
  <c r="AX50" i="11"/>
  <c r="AL50" i="11"/>
  <c r="Z50" i="11"/>
  <c r="N50" i="11"/>
  <c r="MM57" i="11"/>
  <c r="LK57" i="11"/>
  <c r="KQ57" i="11"/>
  <c r="JO57" i="11"/>
  <c r="IO57" i="11"/>
  <c r="HM57" i="11"/>
  <c r="GM57" i="11"/>
  <c r="FQ57" i="11"/>
  <c r="EQ57" i="11"/>
  <c r="DP57" i="11"/>
  <c r="CP57" i="11"/>
  <c r="BW57" i="11"/>
  <c r="AY57" i="11"/>
  <c r="AD57" i="11"/>
  <c r="H57" i="11"/>
  <c r="MP50" i="11"/>
  <c r="MC50" i="11"/>
  <c r="LP50" i="11"/>
  <c r="LC50" i="11"/>
  <c r="KP50" i="11"/>
  <c r="KC50" i="11"/>
  <c r="JO50" i="11"/>
  <c r="JB50" i="11"/>
  <c r="IO50" i="11"/>
  <c r="IB50" i="11"/>
  <c r="HO50" i="11"/>
  <c r="HB50" i="11"/>
  <c r="GO50" i="11"/>
  <c r="GB50" i="11"/>
  <c r="FO50" i="11"/>
  <c r="FB50" i="11"/>
  <c r="EO50" i="11"/>
  <c r="EC50" i="11"/>
  <c r="DQ50" i="11"/>
  <c r="DE50" i="11"/>
  <c r="CS50" i="11"/>
  <c r="CG50" i="11"/>
  <c r="BU50" i="11"/>
  <c r="BI50" i="11"/>
  <c r="AW50" i="11"/>
  <c r="AK50" i="11"/>
  <c r="Y50" i="11"/>
  <c r="M50" i="11"/>
  <c r="MJ57" i="11"/>
  <c r="LJ57" i="11"/>
  <c r="KJ57" i="11"/>
  <c r="JN57" i="11"/>
  <c r="IN57" i="11"/>
  <c r="HL57" i="11"/>
  <c r="GJ57" i="11"/>
  <c r="FJ57" i="11"/>
  <c r="EN57" i="11"/>
  <c r="DO57" i="11"/>
  <c r="CO57" i="11"/>
  <c r="BT57" i="11"/>
  <c r="AV57" i="11"/>
  <c r="AC57" i="11"/>
  <c r="G57" i="11"/>
  <c r="MO50" i="11"/>
  <c r="MB50" i="11"/>
  <c r="LO50" i="11"/>
  <c r="LB50" i="11"/>
  <c r="KO50" i="11"/>
  <c r="KA50" i="11"/>
  <c r="JN50" i="11"/>
  <c r="JA50" i="11"/>
  <c r="IN50" i="11"/>
  <c r="IA50" i="11"/>
  <c r="HN50" i="11"/>
  <c r="HA50" i="11"/>
  <c r="GN50" i="11"/>
  <c r="GA50" i="11"/>
  <c r="FN50" i="11"/>
  <c r="FA50" i="11"/>
  <c r="EN50" i="11"/>
  <c r="EB50" i="11"/>
  <c r="DP50" i="11"/>
  <c r="DD50" i="11"/>
  <c r="CR50" i="11"/>
  <c r="CF50" i="11"/>
  <c r="BT50" i="11"/>
  <c r="BH50" i="11"/>
  <c r="AV50" i="11"/>
  <c r="AJ50" i="11"/>
  <c r="X50" i="11"/>
  <c r="L50" i="11"/>
  <c r="MI57" i="11"/>
  <c r="LI57" i="11"/>
  <c r="KI57" i="11"/>
  <c r="JM57" i="11"/>
  <c r="IK57" i="11"/>
  <c r="HK57" i="11"/>
  <c r="GI57" i="11"/>
  <c r="FI57" i="11"/>
  <c r="EM57" i="11"/>
  <c r="DL57" i="11"/>
  <c r="CN57" i="11"/>
  <c r="BS57" i="11"/>
  <c r="AU57" i="11"/>
  <c r="AA57" i="11"/>
  <c r="MN50" i="11"/>
  <c r="MA50" i="11"/>
  <c r="LN50" i="11"/>
  <c r="LA50" i="11"/>
  <c r="KM50" i="11"/>
  <c r="JZ50" i="11"/>
  <c r="JM50" i="11"/>
  <c r="IZ50" i="11"/>
  <c r="IM50" i="11"/>
  <c r="HZ50" i="11"/>
  <c r="HM50" i="11"/>
  <c r="GZ50" i="11"/>
  <c r="GM50" i="11"/>
  <c r="FZ50" i="11"/>
  <c r="FM50" i="11"/>
  <c r="EY50" i="11"/>
  <c r="EM50" i="11"/>
  <c r="EA50" i="11"/>
  <c r="DO50" i="11"/>
  <c r="DC50" i="11"/>
  <c r="CQ50" i="11"/>
  <c r="CE50" i="11"/>
  <c r="BS50" i="11"/>
  <c r="BG50" i="11"/>
  <c r="AU50" i="11"/>
  <c r="AI50" i="11"/>
  <c r="W50" i="11"/>
  <c r="K50" i="11"/>
  <c r="MH57" i="11"/>
  <c r="LH57" i="11"/>
  <c r="KH57" i="11"/>
  <c r="JH57" i="11"/>
  <c r="ID57" i="11"/>
  <c r="HH57" i="11"/>
  <c r="GH57" i="11"/>
  <c r="FH57" i="11"/>
  <c r="EH57" i="11"/>
  <c r="DK57" i="11"/>
  <c r="CM57" i="11"/>
  <c r="BQ57" i="11"/>
  <c r="AT57" i="11"/>
  <c r="W57" i="11"/>
  <c r="A55" i="11"/>
  <c r="MM50" i="11"/>
  <c r="LZ50" i="11"/>
  <c r="LM50" i="11"/>
  <c r="KY50" i="11"/>
  <c r="KL50" i="11"/>
  <c r="JY50" i="11"/>
  <c r="JL50" i="11"/>
  <c r="IY50" i="11"/>
  <c r="IL50" i="11"/>
  <c r="HY50" i="11"/>
  <c r="HL50" i="11"/>
  <c r="GY50" i="11"/>
  <c r="GL50" i="11"/>
  <c r="FY50" i="11"/>
  <c r="FK50" i="11"/>
  <c r="EX50" i="11"/>
  <c r="EL50" i="11"/>
  <c r="DZ50" i="11"/>
  <c r="DN50" i="11"/>
  <c r="DB50" i="11"/>
  <c r="CP50" i="11"/>
  <c r="CD50" i="11"/>
  <c r="BR50" i="11"/>
  <c r="BF50" i="11"/>
  <c r="AT50" i="11"/>
  <c r="AH50" i="11"/>
  <c r="V50" i="11"/>
  <c r="J50" i="11"/>
  <c r="MG57" i="11"/>
  <c r="LG57" i="11"/>
  <c r="KG57" i="11"/>
  <c r="JC57" i="11"/>
  <c r="IC57" i="11"/>
  <c r="HG57" i="11"/>
  <c r="GG57" i="11"/>
  <c r="FG57" i="11"/>
  <c r="EE57" i="11"/>
  <c r="DI57" i="11"/>
  <c r="CL57" i="11"/>
  <c r="BN57" i="11"/>
  <c r="AS57" i="11"/>
  <c r="T57" i="11"/>
  <c r="MY50" i="11"/>
  <c r="ML50" i="11"/>
  <c r="LY50" i="11"/>
  <c r="LK50" i="11"/>
  <c r="KX50" i="11"/>
  <c r="KK50" i="11"/>
  <c r="JX50" i="11"/>
  <c r="JK50" i="11"/>
  <c r="IX50" i="11"/>
  <c r="IK50" i="11"/>
  <c r="HX50" i="11"/>
  <c r="HK50" i="11"/>
  <c r="GX50" i="11"/>
  <c r="GK50" i="11"/>
  <c r="FW50" i="11"/>
  <c r="FJ50" i="11"/>
  <c r="EW50" i="11"/>
  <c r="EK50" i="11"/>
  <c r="DY50" i="11"/>
  <c r="DM50" i="11"/>
  <c r="DA50" i="11"/>
  <c r="CO50" i="11"/>
  <c r="CC50" i="11"/>
  <c r="BQ50" i="11"/>
  <c r="BE50" i="11"/>
  <c r="AS50" i="11"/>
  <c r="AG50" i="11"/>
  <c r="U50" i="11"/>
  <c r="I50" i="11"/>
  <c r="MB57" i="11"/>
  <c r="LF57" i="11"/>
  <c r="KF57" i="11"/>
  <c r="JB57" i="11"/>
  <c r="IB57" i="11"/>
  <c r="HB57" i="11"/>
  <c r="GF57" i="11"/>
  <c r="FF57" i="11"/>
  <c r="EB57" i="11"/>
  <c r="DD57" i="11"/>
  <c r="CK57" i="11"/>
  <c r="BM57" i="11"/>
  <c r="AR57" i="11"/>
  <c r="S57" i="11"/>
  <c r="MX50" i="11"/>
  <c r="MK50" i="11"/>
  <c r="LW50" i="11"/>
  <c r="LJ50" i="11"/>
  <c r="KW50" i="11"/>
  <c r="KJ50" i="11"/>
  <c r="JW50" i="11"/>
  <c r="JJ50" i="11"/>
  <c r="IW50" i="11"/>
  <c r="IJ50" i="11"/>
  <c r="HW50" i="11"/>
  <c r="HJ50" i="11"/>
  <c r="GW50" i="11"/>
  <c r="GI50" i="11"/>
  <c r="FV50" i="11"/>
  <c r="FI50" i="11"/>
  <c r="EV50" i="11"/>
  <c r="EJ50" i="11"/>
  <c r="DX50" i="11"/>
  <c r="DL50" i="11"/>
  <c r="CZ50" i="11"/>
  <c r="CN50" i="11"/>
  <c r="CB50" i="11"/>
  <c r="BP50" i="11"/>
  <c r="BD50" i="11"/>
  <c r="AR50" i="11"/>
  <c r="AF50" i="11"/>
  <c r="T50" i="11"/>
  <c r="H50" i="11"/>
  <c r="LW57" i="11"/>
  <c r="KU57" i="11"/>
  <c r="JU57" i="11"/>
  <c r="IY57" i="11"/>
  <c r="HY57" i="11"/>
  <c r="GY57" i="11"/>
  <c r="FU57" i="11"/>
  <c r="EU57" i="11"/>
  <c r="DY57" i="11"/>
  <c r="DA57" i="11"/>
  <c r="CE57" i="11"/>
  <c r="BF57" i="11"/>
  <c r="AH57" i="11"/>
  <c r="P57" i="11"/>
  <c r="MT50" i="11"/>
  <c r="MG50" i="11"/>
  <c r="LT50" i="11"/>
  <c r="LG50" i="11"/>
  <c r="KT50" i="11"/>
  <c r="KG50" i="11"/>
  <c r="JT50" i="11"/>
  <c r="JG50" i="11"/>
  <c r="IT50" i="11"/>
  <c r="IG50" i="11"/>
  <c r="HS50" i="11"/>
  <c r="HF50" i="11"/>
  <c r="GS50" i="11"/>
  <c r="GF50" i="11"/>
  <c r="FS50" i="11"/>
  <c r="FF50" i="11"/>
  <c r="ES50" i="11"/>
  <c r="EG50" i="11"/>
  <c r="DU50" i="11"/>
  <c r="DI50" i="11"/>
  <c r="CW50" i="11"/>
  <c r="CK50" i="11"/>
  <c r="BY50" i="11"/>
  <c r="BM50" i="11"/>
  <c r="BA50" i="11"/>
  <c r="AO50" i="11"/>
  <c r="AC50" i="11"/>
  <c r="Q50" i="11"/>
  <c r="E50" i="11"/>
  <c r="AD50" i="11"/>
  <c r="CX50" i="11"/>
  <c r="FT50" i="11"/>
  <c r="IU50" i="11"/>
  <c r="LU50" i="11"/>
  <c r="DZ57" i="11"/>
  <c r="JV57" i="11"/>
  <c r="KA57" i="11"/>
  <c r="KX57" i="11"/>
  <c r="BB50" i="11"/>
  <c r="DV50" i="11"/>
  <c r="GT50" i="11"/>
  <c r="JU50" i="11"/>
  <c r="MU50" i="11"/>
  <c r="AI57" i="11"/>
  <c r="FX57" i="11"/>
  <c r="LX57" i="11"/>
  <c r="EA57" i="11"/>
  <c r="EV57" i="11"/>
  <c r="BC50" i="11"/>
  <c r="DW50" i="11"/>
  <c r="GU50" i="11"/>
  <c r="JV50" i="11"/>
  <c r="MW50" i="11"/>
  <c r="AJ57" i="11"/>
  <c r="GE57" i="11"/>
  <c r="MA57" i="11"/>
  <c r="AE50" i="11"/>
  <c r="FU50" i="11"/>
  <c r="LV50" i="11"/>
  <c r="JH50" i="11"/>
  <c r="AQ50" i="11"/>
  <c r="GH50" i="11"/>
  <c r="MI50" i="11"/>
  <c r="LE57" i="11"/>
  <c r="BN50" i="11"/>
  <c r="EH50" i="11"/>
  <c r="HG50" i="11"/>
  <c r="KH50" i="11"/>
  <c r="BK57" i="11"/>
  <c r="GZ57" i="11"/>
  <c r="CY50" i="11"/>
  <c r="IV50" i="11"/>
  <c r="AP50" i="11"/>
  <c r="DJ50" i="11"/>
  <c r="GG50" i="11"/>
  <c r="MH50" i="11"/>
  <c r="Q57" i="11"/>
  <c r="DK50" i="11"/>
  <c r="JI50" i="11"/>
  <c r="R57" i="11"/>
  <c r="FC57" i="11"/>
  <c r="BO50" i="11"/>
  <c r="EI50" i="11"/>
  <c r="HI50" i="11"/>
  <c r="KI50" i="11"/>
  <c r="BL57" i="11"/>
  <c r="HA57" i="11"/>
  <c r="F50" i="11"/>
  <c r="BZ50" i="11"/>
  <c r="ET50" i="11"/>
  <c r="HU50" i="11"/>
  <c r="KU50" i="11"/>
  <c r="CI57" i="11"/>
  <c r="HZ57" i="11"/>
  <c r="CA50" i="11"/>
  <c r="EU50" i="11"/>
  <c r="HV50" i="11"/>
  <c r="KV50" i="11"/>
  <c r="CJ57" i="11"/>
  <c r="IA57" i="11"/>
  <c r="R50" i="11"/>
  <c r="CL50" i="11"/>
  <c r="FG50" i="11"/>
  <c r="IH50" i="11"/>
  <c r="LH50" i="11"/>
  <c r="DB57" i="11"/>
  <c r="IZ57" i="11"/>
  <c r="S50" i="11"/>
  <c r="CM50" i="11"/>
  <c r="FH50" i="11"/>
  <c r="II50" i="11"/>
  <c r="LI50" i="11"/>
  <c r="DC57" i="11"/>
  <c r="JA57" i="11"/>
  <c r="AA75" i="4"/>
  <c r="Y75" i="4"/>
  <c r="P75" i="4"/>
  <c r="D75" i="4"/>
  <c r="AB75" i="4"/>
  <c r="U75" i="4"/>
  <c r="T75" i="4"/>
  <c r="M28" i="11" l="1"/>
  <c r="G28" i="11"/>
  <c r="D28" i="11"/>
  <c r="Q28" i="11"/>
  <c r="E35" i="11"/>
  <c r="AG35" i="11"/>
  <c r="U35" i="11"/>
  <c r="F35" i="11"/>
  <c r="AA28" i="11"/>
  <c r="Z28" i="11"/>
  <c r="AE35" i="11"/>
  <c r="AC35" i="11"/>
  <c r="G35" i="11"/>
  <c r="AF28" i="11"/>
  <c r="Z35" i="11"/>
  <c r="S35" i="11"/>
  <c r="Q35" i="11"/>
  <c r="H35" i="11"/>
  <c r="R28" i="11"/>
  <c r="J28" i="11"/>
  <c r="S28" i="11"/>
  <c r="AD28" i="11"/>
  <c r="E28" i="11"/>
  <c r="X35" i="11"/>
  <c r="V28" i="11"/>
  <c r="P28" i="11"/>
  <c r="I35" i="11"/>
  <c r="J35" i="11"/>
  <c r="F28" i="11"/>
  <c r="H28" i="11"/>
  <c r="K28" i="11"/>
  <c r="V35" i="11"/>
  <c r="T28" i="11"/>
  <c r="K35" i="11"/>
  <c r="Y28" i="11"/>
  <c r="AF35" i="11"/>
  <c r="L35" i="11"/>
  <c r="I28" i="11"/>
  <c r="Y35" i="11"/>
  <c r="T35" i="11"/>
  <c r="AD35" i="11"/>
  <c r="M35" i="11"/>
  <c r="X28" i="11"/>
  <c r="R35" i="11"/>
  <c r="N35" i="11"/>
  <c r="AG28" i="11"/>
  <c r="AC28" i="11"/>
  <c r="N28" i="11"/>
  <c r="O35" i="11"/>
  <c r="AB35" i="11"/>
  <c r="L28" i="11"/>
  <c r="U28" i="11"/>
  <c r="AA35" i="11"/>
  <c r="AB28" i="11"/>
  <c r="W35" i="11"/>
  <c r="P35" i="11"/>
  <c r="W28" i="11"/>
  <c r="O28" i="11"/>
  <c r="AE28" i="11"/>
  <c r="C72" i="4" l="1"/>
  <c r="C96" i="4" s="1"/>
  <c r="C8" i="14" s="1"/>
  <c r="D72" i="4"/>
  <c r="D96" i="4" s="1"/>
  <c r="E72" i="4"/>
  <c r="E96" i="4" s="1"/>
  <c r="F72" i="4"/>
  <c r="F96" i="4" s="1"/>
  <c r="G72" i="4"/>
  <c r="G96" i="4" s="1"/>
  <c r="H72" i="4"/>
  <c r="H96" i="4" s="1"/>
  <c r="I72" i="4"/>
  <c r="I96" i="4" s="1"/>
  <c r="J72" i="4"/>
  <c r="J96" i="4" s="1"/>
  <c r="K72" i="4"/>
  <c r="K96" i="4" s="1"/>
  <c r="L72" i="4"/>
  <c r="L96" i="4" s="1"/>
  <c r="M72" i="4"/>
  <c r="M96" i="4" s="1"/>
  <c r="N72" i="4"/>
  <c r="N96" i="4" s="1"/>
  <c r="O72" i="4"/>
  <c r="O96" i="4" s="1"/>
  <c r="P72" i="4"/>
  <c r="P96" i="4" s="1"/>
  <c r="Q72" i="4"/>
  <c r="Q96" i="4" s="1"/>
  <c r="R72" i="4"/>
  <c r="R96" i="4" s="1"/>
  <c r="S72" i="4"/>
  <c r="S96" i="4" s="1"/>
  <c r="T72" i="4"/>
  <c r="T96" i="4" s="1"/>
  <c r="U72" i="4"/>
  <c r="U96" i="4" s="1"/>
  <c r="V72" i="4"/>
  <c r="V96" i="4" s="1"/>
  <c r="W72" i="4"/>
  <c r="W96" i="4" s="1"/>
  <c r="X72" i="4"/>
  <c r="X96" i="4" s="1"/>
  <c r="Y72" i="4"/>
  <c r="Y96" i="4" s="1"/>
  <c r="Z72" i="4"/>
  <c r="Z96" i="4" s="1"/>
  <c r="AA72" i="4"/>
  <c r="AA96" i="4" s="1"/>
  <c r="AB72" i="4"/>
  <c r="AB96" i="4" s="1"/>
  <c r="AC72" i="4"/>
  <c r="AC96" i="4" s="1"/>
  <c r="AD72" i="4"/>
  <c r="AD96" i="4" s="1"/>
  <c r="AE72" i="4"/>
  <c r="AE96" i="4" s="1"/>
  <c r="AF72" i="4"/>
  <c r="AF96" i="4" s="1"/>
  <c r="B72" i="4"/>
  <c r="B96" i="4" s="1"/>
  <c r="AG72" i="4"/>
  <c r="C32" i="4"/>
  <c r="D32" i="4"/>
  <c r="E32" i="4"/>
  <c r="F32" i="4"/>
  <c r="G32" i="4"/>
  <c r="H32" i="4"/>
  <c r="I32" i="4"/>
  <c r="J32" i="4"/>
  <c r="K32" i="4"/>
  <c r="L32" i="4"/>
  <c r="M32" i="4"/>
  <c r="N32" i="4"/>
  <c r="O32" i="4"/>
  <c r="P32" i="4"/>
  <c r="Q32" i="4"/>
  <c r="R32" i="4"/>
  <c r="S32" i="4"/>
  <c r="T32" i="4"/>
  <c r="U32" i="4"/>
  <c r="V32" i="4"/>
  <c r="W32" i="4"/>
  <c r="X32" i="4"/>
  <c r="Y32" i="4"/>
  <c r="Z32" i="4"/>
  <c r="AA32" i="4"/>
  <c r="AB32" i="4"/>
  <c r="AC32" i="4"/>
  <c r="AD32" i="4"/>
  <c r="AE32" i="4"/>
  <c r="AF32" i="4"/>
  <c r="AG32" i="4"/>
  <c r="B32" i="4"/>
  <c r="D24" i="5"/>
  <c r="C25" i="5"/>
  <c r="C26" i="5"/>
  <c r="D26" i="5"/>
  <c r="C24" i="5"/>
  <c r="G11" i="5"/>
  <c r="H11" i="5" s="1"/>
  <c r="G10" i="5"/>
  <c r="H10" i="5" s="1"/>
  <c r="G8" i="5"/>
  <c r="H8" i="5" s="1"/>
  <c r="J5" i="5"/>
  <c r="K5" i="5"/>
  <c r="L5" i="5"/>
  <c r="D20" i="5"/>
  <c r="E20" i="5"/>
  <c r="F20" i="5"/>
  <c r="G20" i="5"/>
  <c r="H20" i="5"/>
  <c r="C20" i="5"/>
  <c r="D21" i="5"/>
  <c r="E21" i="5"/>
  <c r="F21" i="5"/>
  <c r="G21" i="5"/>
  <c r="H21" i="5"/>
  <c r="D22" i="5"/>
  <c r="E22" i="5"/>
  <c r="F22" i="5"/>
  <c r="G22" i="5"/>
  <c r="H22" i="5"/>
  <c r="C22" i="5"/>
  <c r="C21" i="5"/>
  <c r="I5" i="5"/>
  <c r="H5" i="5"/>
  <c r="F5" i="5"/>
  <c r="G14" i="5"/>
  <c r="H14" i="5" s="1"/>
  <c r="G15" i="5"/>
  <c r="H15" i="5" s="1"/>
  <c r="G16" i="5"/>
  <c r="H16" i="5" s="1"/>
  <c r="G33" i="6"/>
  <c r="G22" i="6"/>
  <c r="G9" i="6"/>
  <c r="D29" i="9"/>
  <c r="D28" i="9"/>
  <c r="D27" i="9"/>
  <c r="D26" i="9"/>
  <c r="D25" i="9"/>
  <c r="D24" i="9"/>
  <c r="D23" i="9"/>
  <c r="D22" i="9"/>
  <c r="D21" i="9"/>
  <c r="D20" i="9"/>
  <c r="D19" i="9"/>
  <c r="D18" i="9"/>
  <c r="D14" i="9"/>
  <c r="D13" i="9"/>
  <c r="D12" i="9"/>
  <c r="D11" i="9"/>
  <c r="G10" i="9"/>
  <c r="G11" i="9" s="1"/>
  <c r="D10" i="9"/>
  <c r="D9" i="9"/>
  <c r="D8" i="9"/>
  <c r="D7" i="9"/>
  <c r="D6" i="9"/>
  <c r="D5" i="9"/>
  <c r="D4" i="9"/>
  <c r="D3" i="9"/>
  <c r="D44" i="8"/>
  <c r="D43" i="8"/>
  <c r="D42" i="8"/>
  <c r="D41" i="8"/>
  <c r="D40" i="8"/>
  <c r="D39" i="8"/>
  <c r="D38" i="8"/>
  <c r="F37" i="8"/>
  <c r="D37" i="8"/>
  <c r="D36" i="8"/>
  <c r="D35" i="8"/>
  <c r="D34" i="8"/>
  <c r="D33" i="8"/>
  <c r="D29" i="8"/>
  <c r="D28" i="8"/>
  <c r="D27" i="8"/>
  <c r="D26" i="8"/>
  <c r="D25" i="8"/>
  <c r="G24" i="8"/>
  <c r="G25" i="8" s="1"/>
  <c r="D24" i="8"/>
  <c r="D23" i="8"/>
  <c r="D22" i="8"/>
  <c r="D21" i="8"/>
  <c r="D20" i="8"/>
  <c r="D19" i="8"/>
  <c r="D18" i="8"/>
  <c r="D14" i="8"/>
  <c r="D13" i="8"/>
  <c r="D12" i="8"/>
  <c r="D11" i="8"/>
  <c r="D10" i="8"/>
  <c r="D9" i="8"/>
  <c r="D8" i="8"/>
  <c r="D7" i="8"/>
  <c r="D6" i="8"/>
  <c r="D5" i="8"/>
  <c r="D4" i="8"/>
  <c r="D3" i="8"/>
  <c r="D29" i="7"/>
  <c r="C28" i="7"/>
  <c r="D28" i="7" s="1"/>
  <c r="D27" i="7"/>
  <c r="C26" i="7"/>
  <c r="D26" i="7" s="1"/>
  <c r="D25" i="7"/>
  <c r="D24" i="7"/>
  <c r="D23" i="7"/>
  <c r="D22" i="7"/>
  <c r="D21" i="7"/>
  <c r="D20" i="7"/>
  <c r="D19" i="7"/>
  <c r="D18" i="7"/>
  <c r="D14" i="7"/>
  <c r="D13" i="7"/>
  <c r="D12" i="7"/>
  <c r="D11" i="7"/>
  <c r="D10" i="7"/>
  <c r="D9" i="7"/>
  <c r="D8" i="7"/>
  <c r="D7" i="7"/>
  <c r="D6" i="7"/>
  <c r="D5" i="7"/>
  <c r="D4" i="7"/>
  <c r="G9" i="7" s="1"/>
  <c r="G10" i="7" s="1"/>
  <c r="D3" i="7"/>
  <c r="E37" i="6"/>
  <c r="D37" i="6"/>
  <c r="E36" i="6"/>
  <c r="D36" i="6"/>
  <c r="E35" i="6"/>
  <c r="D35" i="6"/>
  <c r="E26" i="6"/>
  <c r="D26" i="6"/>
  <c r="E25" i="6"/>
  <c r="D25" i="6"/>
  <c r="E24" i="6"/>
  <c r="D24" i="6"/>
  <c r="E13" i="6"/>
  <c r="D13" i="6"/>
  <c r="E12" i="6"/>
  <c r="D12" i="6"/>
  <c r="E11" i="6"/>
  <c r="D11" i="6"/>
  <c r="D4" i="6"/>
  <c r="D3" i="6"/>
  <c r="D2" i="6"/>
  <c r="P5" i="5"/>
  <c r="Q5" i="5"/>
  <c r="P7" i="5"/>
  <c r="Q7" i="5"/>
  <c r="R7" i="5" s="1"/>
  <c r="S7" i="5" s="1"/>
  <c r="T7" i="5" s="1"/>
  <c r="U7" i="5" s="1"/>
  <c r="V7" i="5" s="1"/>
  <c r="P8" i="5"/>
  <c r="Q8" i="5"/>
  <c r="R8" i="5" s="1"/>
  <c r="S8" i="5" s="1"/>
  <c r="T8" i="5" s="1"/>
  <c r="U8" i="5" s="1"/>
  <c r="V8" i="5" s="1"/>
  <c r="P9" i="5"/>
  <c r="Q9" i="5"/>
  <c r="R9" i="5" s="1"/>
  <c r="S9" i="5" s="1"/>
  <c r="T9" i="5" s="1"/>
  <c r="U9" i="5" s="1"/>
  <c r="V9" i="5" s="1"/>
  <c r="P10" i="5"/>
  <c r="Q10" i="5"/>
  <c r="R10" i="5" s="1"/>
  <c r="S10" i="5" s="1"/>
  <c r="T10" i="5" s="1"/>
  <c r="U10" i="5" s="1"/>
  <c r="V10" i="5" s="1"/>
  <c r="P11" i="5"/>
  <c r="Q11" i="5"/>
  <c r="R11" i="5" s="1"/>
  <c r="S11" i="5" s="1"/>
  <c r="T11" i="5" s="1"/>
  <c r="U11" i="5" s="1"/>
  <c r="V11" i="5" s="1"/>
  <c r="O5" i="5"/>
  <c r="O6" i="5"/>
  <c r="O7" i="5"/>
  <c r="O8" i="5"/>
  <c r="O9" i="5"/>
  <c r="O10" i="5"/>
  <c r="O11" i="5"/>
  <c r="O12" i="5"/>
  <c r="O4" i="5"/>
  <c r="G4" i="5"/>
  <c r="D5" i="5"/>
  <c r="E5" i="5"/>
  <c r="G5" i="5"/>
  <c r="D6" i="5"/>
  <c r="D7" i="5"/>
  <c r="D8" i="5"/>
  <c r="D9" i="5"/>
  <c r="D10" i="5"/>
  <c r="D11" i="5"/>
  <c r="D12" i="5"/>
  <c r="E12" i="5"/>
  <c r="F12" i="5"/>
  <c r="G12" i="5"/>
  <c r="H12" i="5" s="1"/>
  <c r="D13" i="5"/>
  <c r="E13" i="5"/>
  <c r="F13" i="5"/>
  <c r="G13" i="5"/>
  <c r="H13" i="5" s="1"/>
  <c r="D14" i="5"/>
  <c r="E14" i="5"/>
  <c r="F14" i="5"/>
  <c r="D15" i="5"/>
  <c r="E15" i="5"/>
  <c r="F15" i="5"/>
  <c r="D16" i="5"/>
  <c r="E16" i="5"/>
  <c r="F16" i="5"/>
  <c r="C14" i="5"/>
  <c r="C58" i="5" s="1"/>
  <c r="C15" i="5"/>
  <c r="C16" i="5"/>
  <c r="C17" i="5"/>
  <c r="C48" i="5" s="1"/>
  <c r="C5" i="5"/>
  <c r="C6" i="5"/>
  <c r="C7" i="5"/>
  <c r="C51" i="5" s="1"/>
  <c r="C8" i="5"/>
  <c r="C9" i="5"/>
  <c r="C53" i="5" s="1"/>
  <c r="C10" i="5"/>
  <c r="C41" i="5" s="1"/>
  <c r="C11" i="5"/>
  <c r="C55" i="5" s="1"/>
  <c r="C12" i="5"/>
  <c r="C43" i="5" s="1"/>
  <c r="C13" i="5"/>
  <c r="C57" i="5" s="1"/>
  <c r="C4" i="5"/>
  <c r="C20" i="15" l="1"/>
  <c r="D20" i="15" s="1"/>
  <c r="J30" i="14"/>
  <c r="J42" i="5"/>
  <c r="O42" i="5"/>
  <c r="D42" i="5"/>
  <c r="E42" i="5"/>
  <c r="I42" i="5"/>
  <c r="K42" i="5"/>
  <c r="L42" i="5"/>
  <c r="H42" i="5"/>
  <c r="M42" i="5"/>
  <c r="N42" i="5"/>
  <c r="F42" i="5"/>
  <c r="G42" i="5"/>
  <c r="N46" i="5"/>
  <c r="G46" i="5"/>
  <c r="H46" i="5"/>
  <c r="I46" i="5"/>
  <c r="F46" i="5"/>
  <c r="K46" i="5"/>
  <c r="J46" i="5"/>
  <c r="O46" i="5"/>
  <c r="D46" i="5"/>
  <c r="M46" i="5"/>
  <c r="E46" i="5"/>
  <c r="L46" i="5"/>
  <c r="L44" i="5"/>
  <c r="E44" i="5"/>
  <c r="G44" i="5"/>
  <c r="F44" i="5"/>
  <c r="H44" i="5"/>
  <c r="I44" i="5"/>
  <c r="N44" i="5"/>
  <c r="O44" i="5"/>
  <c r="J44" i="5"/>
  <c r="K44" i="5"/>
  <c r="M44" i="5"/>
  <c r="D44" i="5"/>
  <c r="O47" i="5"/>
  <c r="H47" i="5"/>
  <c r="J47" i="5"/>
  <c r="I47" i="5"/>
  <c r="D47" i="5"/>
  <c r="E47" i="5"/>
  <c r="K47" i="5"/>
  <c r="L47" i="5"/>
  <c r="F47" i="5"/>
  <c r="G47" i="5"/>
  <c r="M47" i="5"/>
  <c r="N47" i="5"/>
  <c r="M45" i="5"/>
  <c r="F45" i="5"/>
  <c r="G45" i="5"/>
  <c r="H45" i="5"/>
  <c r="L45" i="5"/>
  <c r="N45" i="5"/>
  <c r="O45" i="5"/>
  <c r="D45" i="5"/>
  <c r="J45" i="5"/>
  <c r="E45" i="5"/>
  <c r="I45" i="5"/>
  <c r="K45" i="5"/>
  <c r="K43" i="5"/>
  <c r="E43" i="5"/>
  <c r="D43" i="5"/>
  <c r="F43" i="5"/>
  <c r="G43" i="5"/>
  <c r="H43" i="5"/>
  <c r="L43" i="5"/>
  <c r="M43" i="5"/>
  <c r="N43" i="5"/>
  <c r="O43" i="5"/>
  <c r="I43" i="5"/>
  <c r="J43" i="5"/>
  <c r="G39" i="5"/>
  <c r="H39" i="5"/>
  <c r="L39" i="5"/>
  <c r="M39" i="5"/>
  <c r="N39" i="5"/>
  <c r="K39" i="5"/>
  <c r="O39" i="5"/>
  <c r="D39" i="5"/>
  <c r="E39" i="5"/>
  <c r="F39" i="5"/>
  <c r="J39" i="5"/>
  <c r="I39" i="5"/>
  <c r="I41" i="5"/>
  <c r="N41" i="5"/>
  <c r="O41" i="5"/>
  <c r="M41" i="5"/>
  <c r="E41" i="5"/>
  <c r="F41" i="5"/>
  <c r="G41" i="5"/>
  <c r="H41" i="5"/>
  <c r="J41" i="5"/>
  <c r="L41" i="5"/>
  <c r="D41" i="5"/>
  <c r="K41" i="5"/>
  <c r="I10" i="5"/>
  <c r="I11" i="5"/>
  <c r="C45" i="5"/>
  <c r="C42" i="5"/>
  <c r="E7" i="5"/>
  <c r="E9" i="5"/>
  <c r="E11" i="5"/>
  <c r="I16" i="5"/>
  <c r="E10" i="5"/>
  <c r="I15" i="5"/>
  <c r="G7" i="5"/>
  <c r="H7" i="5" s="1"/>
  <c r="C44" i="5"/>
  <c r="C40" i="5"/>
  <c r="C39" i="5"/>
  <c r="C38" i="5"/>
  <c r="C52" i="5"/>
  <c r="D56" i="5"/>
  <c r="E56" i="5" s="1"/>
  <c r="F56" i="5" s="1"/>
  <c r="G56" i="5" s="1"/>
  <c r="H56" i="5" s="1"/>
  <c r="I56" i="5" s="1"/>
  <c r="J56" i="5" s="1"/>
  <c r="K56" i="5" s="1"/>
  <c r="L56" i="5" s="1"/>
  <c r="M56" i="5" s="1"/>
  <c r="N56" i="5" s="1"/>
  <c r="O56" i="5" s="1"/>
  <c r="P56" i="5" s="1"/>
  <c r="Q56" i="5" s="1"/>
  <c r="R56" i="5" s="1"/>
  <c r="S56" i="5" s="1"/>
  <c r="T56" i="5" s="1"/>
  <c r="U56" i="5" s="1"/>
  <c r="V56" i="5" s="1"/>
  <c r="W56" i="5" s="1"/>
  <c r="X56" i="5" s="1"/>
  <c r="Y56" i="5" s="1"/>
  <c r="Z56" i="5" s="1"/>
  <c r="AA56" i="5" s="1"/>
  <c r="AB56" i="5" s="1"/>
  <c r="AC56" i="5" s="1"/>
  <c r="AD56" i="5" s="1"/>
  <c r="AE56" i="5" s="1"/>
  <c r="AF56" i="5" s="1"/>
  <c r="AG56" i="5" s="1"/>
  <c r="AH56" i="5" s="1"/>
  <c r="AI56" i="5" s="1"/>
  <c r="AJ56" i="5" s="1"/>
  <c r="AK56" i="5" s="1"/>
  <c r="AL56" i="5" s="1"/>
  <c r="AM56" i="5" s="1"/>
  <c r="AN56" i="5" s="1"/>
  <c r="AO56" i="5" s="1"/>
  <c r="AP56" i="5" s="1"/>
  <c r="AQ56" i="5" s="1"/>
  <c r="AR56" i="5" s="1"/>
  <c r="AS56" i="5" s="1"/>
  <c r="AT56" i="5" s="1"/>
  <c r="AU56" i="5" s="1"/>
  <c r="AV56" i="5" s="1"/>
  <c r="AW56" i="5" s="1"/>
  <c r="AX56" i="5" s="1"/>
  <c r="AY56" i="5" s="1"/>
  <c r="AZ56" i="5" s="1"/>
  <c r="BA56" i="5" s="1"/>
  <c r="BB56" i="5" s="1"/>
  <c r="BC56" i="5" s="1"/>
  <c r="BD56" i="5" s="1"/>
  <c r="BE56" i="5" s="1"/>
  <c r="BF56" i="5" s="1"/>
  <c r="BG56" i="5" s="1"/>
  <c r="BH56" i="5" s="1"/>
  <c r="BI56" i="5" s="1"/>
  <c r="BJ56" i="5" s="1"/>
  <c r="BK56" i="5" s="1"/>
  <c r="D57" i="5"/>
  <c r="E57" i="5" s="1"/>
  <c r="F57" i="5" s="1"/>
  <c r="G57" i="5" s="1"/>
  <c r="H57" i="5" s="1"/>
  <c r="I57" i="5" s="1"/>
  <c r="J57" i="5" s="1"/>
  <c r="K57" i="5" s="1"/>
  <c r="L57" i="5" s="1"/>
  <c r="M57" i="5" s="1"/>
  <c r="N57" i="5" s="1"/>
  <c r="O57" i="5" s="1"/>
  <c r="P57" i="5" s="1"/>
  <c r="Q57" i="5" s="1"/>
  <c r="R57" i="5" s="1"/>
  <c r="S57" i="5" s="1"/>
  <c r="T57" i="5" s="1"/>
  <c r="U57" i="5" s="1"/>
  <c r="V57" i="5" s="1"/>
  <c r="W57" i="5" s="1"/>
  <c r="X57" i="5" s="1"/>
  <c r="Y57" i="5" s="1"/>
  <c r="Z57" i="5" s="1"/>
  <c r="AA57" i="5" s="1"/>
  <c r="AB57" i="5" s="1"/>
  <c r="AC57" i="5" s="1"/>
  <c r="AD57" i="5" s="1"/>
  <c r="AE57" i="5" s="1"/>
  <c r="AF57" i="5" s="1"/>
  <c r="AG57" i="5" s="1"/>
  <c r="AH57" i="5" s="1"/>
  <c r="AI57" i="5" s="1"/>
  <c r="AJ57" i="5" s="1"/>
  <c r="AK57" i="5" s="1"/>
  <c r="AL57" i="5" s="1"/>
  <c r="AM57" i="5" s="1"/>
  <c r="AN57" i="5" s="1"/>
  <c r="AO57" i="5" s="1"/>
  <c r="AP57" i="5" s="1"/>
  <c r="AQ57" i="5" s="1"/>
  <c r="AR57" i="5" s="1"/>
  <c r="AS57" i="5" s="1"/>
  <c r="AT57" i="5" s="1"/>
  <c r="AU57" i="5" s="1"/>
  <c r="AV57" i="5" s="1"/>
  <c r="AW57" i="5" s="1"/>
  <c r="AX57" i="5" s="1"/>
  <c r="AY57" i="5" s="1"/>
  <c r="AZ57" i="5" s="1"/>
  <c r="BA57" i="5" s="1"/>
  <c r="BB57" i="5" s="1"/>
  <c r="BC57" i="5" s="1"/>
  <c r="BD57" i="5" s="1"/>
  <c r="BE57" i="5" s="1"/>
  <c r="BF57" i="5" s="1"/>
  <c r="BG57" i="5" s="1"/>
  <c r="BH57" i="5" s="1"/>
  <c r="BI57" i="5" s="1"/>
  <c r="BJ57" i="5" s="1"/>
  <c r="BK57" i="5" s="1"/>
  <c r="D58" i="5"/>
  <c r="E58" i="5" s="1"/>
  <c r="F58" i="5" s="1"/>
  <c r="G58" i="5" s="1"/>
  <c r="H58" i="5" s="1"/>
  <c r="I58" i="5" s="1"/>
  <c r="J58" i="5" s="1"/>
  <c r="K58" i="5" s="1"/>
  <c r="L58" i="5" s="1"/>
  <c r="M58" i="5" s="1"/>
  <c r="N58" i="5" s="1"/>
  <c r="O58" i="5" s="1"/>
  <c r="P58" i="5" s="1"/>
  <c r="Q58" i="5" s="1"/>
  <c r="R58" i="5" s="1"/>
  <c r="S58" i="5" s="1"/>
  <c r="T58" i="5" s="1"/>
  <c r="U58" i="5" s="1"/>
  <c r="V58" i="5" s="1"/>
  <c r="W58" i="5" s="1"/>
  <c r="X58" i="5" s="1"/>
  <c r="Y58" i="5" s="1"/>
  <c r="Z58" i="5" s="1"/>
  <c r="AA58" i="5" s="1"/>
  <c r="AB58" i="5" s="1"/>
  <c r="AC58" i="5" s="1"/>
  <c r="AD58" i="5" s="1"/>
  <c r="AE58" i="5" s="1"/>
  <c r="AF58" i="5" s="1"/>
  <c r="AG58" i="5" s="1"/>
  <c r="AH58" i="5" s="1"/>
  <c r="AI58" i="5" s="1"/>
  <c r="AJ58" i="5" s="1"/>
  <c r="AK58" i="5" s="1"/>
  <c r="AL58" i="5" s="1"/>
  <c r="AM58" i="5" s="1"/>
  <c r="AN58" i="5" s="1"/>
  <c r="AO58" i="5" s="1"/>
  <c r="AP58" i="5" s="1"/>
  <c r="AQ58" i="5" s="1"/>
  <c r="AR58" i="5" s="1"/>
  <c r="AS58" i="5" s="1"/>
  <c r="AT58" i="5" s="1"/>
  <c r="AU58" i="5" s="1"/>
  <c r="AV58" i="5" s="1"/>
  <c r="AW58" i="5" s="1"/>
  <c r="AX58" i="5" s="1"/>
  <c r="AY58" i="5" s="1"/>
  <c r="AZ58" i="5" s="1"/>
  <c r="BA58" i="5" s="1"/>
  <c r="BB58" i="5" s="1"/>
  <c r="BC58" i="5" s="1"/>
  <c r="BD58" i="5" s="1"/>
  <c r="BE58" i="5" s="1"/>
  <c r="BF58" i="5" s="1"/>
  <c r="BG58" i="5" s="1"/>
  <c r="BH58" i="5" s="1"/>
  <c r="BI58" i="5" s="1"/>
  <c r="BJ58" i="5" s="1"/>
  <c r="BK58" i="5" s="1"/>
  <c r="C50" i="5"/>
  <c r="C37" i="5"/>
  <c r="C46" i="5"/>
  <c r="C59" i="5"/>
  <c r="I12" i="5"/>
  <c r="D59" i="5"/>
  <c r="E59" i="5" s="1"/>
  <c r="F59" i="5" s="1"/>
  <c r="G59" i="5" s="1"/>
  <c r="H59" i="5" s="1"/>
  <c r="I59" i="5" s="1"/>
  <c r="J59" i="5" s="1"/>
  <c r="K59" i="5" s="1"/>
  <c r="L59" i="5" s="1"/>
  <c r="M59" i="5" s="1"/>
  <c r="N59" i="5" s="1"/>
  <c r="O59" i="5" s="1"/>
  <c r="P59" i="5" s="1"/>
  <c r="Q59" i="5" s="1"/>
  <c r="R59" i="5" s="1"/>
  <c r="S59" i="5" s="1"/>
  <c r="T59" i="5" s="1"/>
  <c r="U59" i="5" s="1"/>
  <c r="V59" i="5" s="1"/>
  <c r="W59" i="5" s="1"/>
  <c r="X59" i="5" s="1"/>
  <c r="Y59" i="5" s="1"/>
  <c r="Z59" i="5" s="1"/>
  <c r="AA59" i="5" s="1"/>
  <c r="AB59" i="5" s="1"/>
  <c r="AC59" i="5" s="1"/>
  <c r="AD59" i="5" s="1"/>
  <c r="AE59" i="5" s="1"/>
  <c r="AF59" i="5" s="1"/>
  <c r="AG59" i="5" s="1"/>
  <c r="AH59" i="5" s="1"/>
  <c r="AI59" i="5" s="1"/>
  <c r="AJ59" i="5" s="1"/>
  <c r="AK59" i="5" s="1"/>
  <c r="AL59" i="5" s="1"/>
  <c r="AM59" i="5" s="1"/>
  <c r="AN59" i="5" s="1"/>
  <c r="AO59" i="5" s="1"/>
  <c r="AP59" i="5" s="1"/>
  <c r="AQ59" i="5" s="1"/>
  <c r="AR59" i="5" s="1"/>
  <c r="AS59" i="5" s="1"/>
  <c r="AT59" i="5" s="1"/>
  <c r="AU59" i="5" s="1"/>
  <c r="AV59" i="5" s="1"/>
  <c r="AW59" i="5" s="1"/>
  <c r="AX59" i="5" s="1"/>
  <c r="AY59" i="5" s="1"/>
  <c r="AZ59" i="5" s="1"/>
  <c r="BA59" i="5" s="1"/>
  <c r="BB59" i="5" s="1"/>
  <c r="BC59" i="5" s="1"/>
  <c r="BD59" i="5" s="1"/>
  <c r="BE59" i="5" s="1"/>
  <c r="BF59" i="5" s="1"/>
  <c r="BG59" i="5" s="1"/>
  <c r="BH59" i="5" s="1"/>
  <c r="BI59" i="5" s="1"/>
  <c r="BJ59" i="5" s="1"/>
  <c r="BK59" i="5" s="1"/>
  <c r="C47" i="5"/>
  <c r="C60" i="5"/>
  <c r="I13" i="5"/>
  <c r="I14" i="5"/>
  <c r="I8" i="5"/>
  <c r="D60" i="5"/>
  <c r="E60" i="5" s="1"/>
  <c r="F60" i="5" s="1"/>
  <c r="G60" i="5" s="1"/>
  <c r="H60" i="5" s="1"/>
  <c r="I60" i="5" s="1"/>
  <c r="J60" i="5" s="1"/>
  <c r="K60" i="5" s="1"/>
  <c r="L60" i="5" s="1"/>
  <c r="M60" i="5" s="1"/>
  <c r="N60" i="5" s="1"/>
  <c r="O60" i="5" s="1"/>
  <c r="P60" i="5" s="1"/>
  <c r="Q60" i="5" s="1"/>
  <c r="R60" i="5" s="1"/>
  <c r="S60" i="5" s="1"/>
  <c r="T60" i="5" s="1"/>
  <c r="U60" i="5" s="1"/>
  <c r="V60" i="5" s="1"/>
  <c r="W60" i="5" s="1"/>
  <c r="X60" i="5" s="1"/>
  <c r="Y60" i="5" s="1"/>
  <c r="Z60" i="5" s="1"/>
  <c r="AA60" i="5" s="1"/>
  <c r="AB60" i="5" s="1"/>
  <c r="AC60" i="5" s="1"/>
  <c r="AD60" i="5" s="1"/>
  <c r="AE60" i="5" s="1"/>
  <c r="AF60" i="5" s="1"/>
  <c r="AG60" i="5" s="1"/>
  <c r="AH60" i="5" s="1"/>
  <c r="AI60" i="5" s="1"/>
  <c r="AJ60" i="5" s="1"/>
  <c r="AK60" i="5" s="1"/>
  <c r="AL60" i="5" s="1"/>
  <c r="AM60" i="5" s="1"/>
  <c r="AN60" i="5" s="1"/>
  <c r="AO60" i="5" s="1"/>
  <c r="AP60" i="5" s="1"/>
  <c r="AQ60" i="5" s="1"/>
  <c r="AR60" i="5" s="1"/>
  <c r="AS60" i="5" s="1"/>
  <c r="AT60" i="5" s="1"/>
  <c r="AU60" i="5" s="1"/>
  <c r="AV60" i="5" s="1"/>
  <c r="AW60" i="5" s="1"/>
  <c r="AX60" i="5" s="1"/>
  <c r="AY60" i="5" s="1"/>
  <c r="AZ60" i="5" s="1"/>
  <c r="BA60" i="5" s="1"/>
  <c r="BB60" i="5" s="1"/>
  <c r="BC60" i="5" s="1"/>
  <c r="BD60" i="5" s="1"/>
  <c r="BE60" i="5" s="1"/>
  <c r="BF60" i="5" s="1"/>
  <c r="BG60" i="5" s="1"/>
  <c r="BH60" i="5" s="1"/>
  <c r="BI60" i="5" s="1"/>
  <c r="BJ60" i="5" s="1"/>
  <c r="BK60" i="5" s="1"/>
  <c r="C56" i="5"/>
  <c r="C54" i="5"/>
  <c r="D50" i="5"/>
  <c r="D54" i="5"/>
  <c r="E54" i="5" s="1"/>
  <c r="F54" i="5" s="1"/>
  <c r="G54" i="5" s="1"/>
  <c r="H54" i="5" s="1"/>
  <c r="I54" i="5" s="1"/>
  <c r="J54" i="5" s="1"/>
  <c r="K54" i="5" s="1"/>
  <c r="L54" i="5" s="1"/>
  <c r="M54" i="5" s="1"/>
  <c r="N54" i="5" s="1"/>
  <c r="O54" i="5" s="1"/>
  <c r="P54" i="5" s="1"/>
  <c r="Q54" i="5" s="1"/>
  <c r="R54" i="5" s="1"/>
  <c r="S54" i="5" s="1"/>
  <c r="T54" i="5" s="1"/>
  <c r="U54" i="5" s="1"/>
  <c r="V54" i="5" s="1"/>
  <c r="W54" i="5" s="1"/>
  <c r="X54" i="5" s="1"/>
  <c r="Y54" i="5" s="1"/>
  <c r="Z54" i="5" s="1"/>
  <c r="AA54" i="5" s="1"/>
  <c r="AB54" i="5" s="1"/>
  <c r="AC54" i="5" s="1"/>
  <c r="AD54" i="5" s="1"/>
  <c r="AE54" i="5" s="1"/>
  <c r="AF54" i="5" s="1"/>
  <c r="AG54" i="5" s="1"/>
  <c r="AH54" i="5" s="1"/>
  <c r="AI54" i="5" s="1"/>
  <c r="AJ54" i="5" s="1"/>
  <c r="AK54" i="5" s="1"/>
  <c r="AL54" i="5" s="1"/>
  <c r="AM54" i="5" s="1"/>
  <c r="AN54" i="5" s="1"/>
  <c r="AO54" i="5" s="1"/>
  <c r="AP54" i="5" s="1"/>
  <c r="AQ54" i="5" s="1"/>
  <c r="AR54" i="5" s="1"/>
  <c r="AS54" i="5" s="1"/>
  <c r="AT54" i="5" s="1"/>
  <c r="AU54" i="5" s="1"/>
  <c r="AV54" i="5" s="1"/>
  <c r="AW54" i="5" s="1"/>
  <c r="AX54" i="5" s="1"/>
  <c r="AY54" i="5" s="1"/>
  <c r="AZ54" i="5" s="1"/>
  <c r="BA54" i="5" s="1"/>
  <c r="BB54" i="5" s="1"/>
  <c r="BC54" i="5" s="1"/>
  <c r="BD54" i="5" s="1"/>
  <c r="BE54" i="5" s="1"/>
  <c r="BF54" i="5" s="1"/>
  <c r="BG54" i="5" s="1"/>
  <c r="BH54" i="5" s="1"/>
  <c r="BI54" i="5" s="1"/>
  <c r="BJ54" i="5" s="1"/>
  <c r="BK54" i="5" s="1"/>
  <c r="D53" i="5"/>
  <c r="E53" i="5" s="1"/>
  <c r="F53" i="5" s="1"/>
  <c r="G53" i="5" s="1"/>
  <c r="H53" i="5" s="1"/>
  <c r="I53" i="5" s="1"/>
  <c r="J53" i="5" s="1"/>
  <c r="K53" i="5" s="1"/>
  <c r="L53" i="5" s="1"/>
  <c r="M53" i="5" s="1"/>
  <c r="N53" i="5" s="1"/>
  <c r="O53" i="5" s="1"/>
  <c r="P53" i="5" s="1"/>
  <c r="Q53" i="5" s="1"/>
  <c r="R53" i="5" s="1"/>
  <c r="S53" i="5" s="1"/>
  <c r="T53" i="5" s="1"/>
  <c r="U53" i="5" s="1"/>
  <c r="V53" i="5" s="1"/>
  <c r="W53" i="5" s="1"/>
  <c r="X53" i="5" s="1"/>
  <c r="Y53" i="5" s="1"/>
  <c r="Z53" i="5" s="1"/>
  <c r="AA53" i="5" s="1"/>
  <c r="AB53" i="5" s="1"/>
  <c r="AC53" i="5" s="1"/>
  <c r="AD53" i="5" s="1"/>
  <c r="AE53" i="5" s="1"/>
  <c r="AF53" i="5" s="1"/>
  <c r="AG53" i="5" s="1"/>
  <c r="AH53" i="5" s="1"/>
  <c r="AI53" i="5" s="1"/>
  <c r="AJ53" i="5" s="1"/>
  <c r="AK53" i="5" s="1"/>
  <c r="AL53" i="5" s="1"/>
  <c r="AM53" i="5" s="1"/>
  <c r="AN53" i="5" s="1"/>
  <c r="AO53" i="5" s="1"/>
  <c r="AP53" i="5" s="1"/>
  <c r="AQ53" i="5" s="1"/>
  <c r="AR53" i="5" s="1"/>
  <c r="AS53" i="5" s="1"/>
  <c r="AT53" i="5" s="1"/>
  <c r="AU53" i="5" s="1"/>
  <c r="AV53" i="5" s="1"/>
  <c r="AW53" i="5" s="1"/>
  <c r="AX53" i="5" s="1"/>
  <c r="AY53" i="5" s="1"/>
  <c r="AZ53" i="5" s="1"/>
  <c r="BA53" i="5" s="1"/>
  <c r="BB53" i="5" s="1"/>
  <c r="BC53" i="5" s="1"/>
  <c r="BD53" i="5" s="1"/>
  <c r="BE53" i="5" s="1"/>
  <c r="BF53" i="5" s="1"/>
  <c r="BG53" i="5" s="1"/>
  <c r="BH53" i="5" s="1"/>
  <c r="BI53" i="5" s="1"/>
  <c r="BJ53" i="5" s="1"/>
  <c r="BK53" i="5" s="1"/>
  <c r="D55" i="5"/>
  <c r="E55" i="5" s="1"/>
  <c r="F55" i="5" s="1"/>
  <c r="G55" i="5" s="1"/>
  <c r="H55" i="5" s="1"/>
  <c r="I55" i="5" s="1"/>
  <c r="J55" i="5" s="1"/>
  <c r="K55" i="5" s="1"/>
  <c r="L55" i="5" s="1"/>
  <c r="M55" i="5" s="1"/>
  <c r="N55" i="5" s="1"/>
  <c r="O55" i="5" s="1"/>
  <c r="P55" i="5" s="1"/>
  <c r="Q55" i="5" s="1"/>
  <c r="R55" i="5" s="1"/>
  <c r="S55" i="5" s="1"/>
  <c r="T55" i="5" s="1"/>
  <c r="U55" i="5" s="1"/>
  <c r="V55" i="5" s="1"/>
  <c r="W55" i="5" s="1"/>
  <c r="X55" i="5" s="1"/>
  <c r="Y55" i="5" s="1"/>
  <c r="Z55" i="5" s="1"/>
  <c r="AA55" i="5" s="1"/>
  <c r="AB55" i="5" s="1"/>
  <c r="AC55" i="5" s="1"/>
  <c r="AD55" i="5" s="1"/>
  <c r="AE55" i="5" s="1"/>
  <c r="AF55" i="5" s="1"/>
  <c r="AG55" i="5" s="1"/>
  <c r="AH55" i="5" s="1"/>
  <c r="AI55" i="5" s="1"/>
  <c r="AJ55" i="5" s="1"/>
  <c r="AK55" i="5" s="1"/>
  <c r="AL55" i="5" s="1"/>
  <c r="AM55" i="5" s="1"/>
  <c r="AN55" i="5" s="1"/>
  <c r="AO55" i="5" s="1"/>
  <c r="AP55" i="5" s="1"/>
  <c r="AQ55" i="5" s="1"/>
  <c r="AR55" i="5" s="1"/>
  <c r="AS55" i="5" s="1"/>
  <c r="AT55" i="5" s="1"/>
  <c r="AU55" i="5" s="1"/>
  <c r="AV55" i="5" s="1"/>
  <c r="AW55" i="5" s="1"/>
  <c r="AX55" i="5" s="1"/>
  <c r="AY55" i="5" s="1"/>
  <c r="AZ55" i="5" s="1"/>
  <c r="BA55" i="5" s="1"/>
  <c r="BB55" i="5" s="1"/>
  <c r="BC55" i="5" s="1"/>
  <c r="BD55" i="5" s="1"/>
  <c r="BE55" i="5" s="1"/>
  <c r="BF55" i="5" s="1"/>
  <c r="BG55" i="5" s="1"/>
  <c r="BH55" i="5" s="1"/>
  <c r="BI55" i="5" s="1"/>
  <c r="BJ55" i="5" s="1"/>
  <c r="BK55" i="5" s="1"/>
  <c r="D52" i="5"/>
  <c r="E52" i="5" s="1"/>
  <c r="F52" i="5" s="1"/>
  <c r="G52" i="5" s="1"/>
  <c r="H52" i="5" s="1"/>
  <c r="I52" i="5" s="1"/>
  <c r="J52" i="5" s="1"/>
  <c r="K52" i="5" s="1"/>
  <c r="L52" i="5" s="1"/>
  <c r="M52" i="5" s="1"/>
  <c r="N52" i="5" s="1"/>
  <c r="O52" i="5" s="1"/>
  <c r="P52" i="5" s="1"/>
  <c r="Q52" i="5" s="1"/>
  <c r="R52" i="5" s="1"/>
  <c r="S52" i="5" s="1"/>
  <c r="T52" i="5" s="1"/>
  <c r="U52" i="5" s="1"/>
  <c r="V52" i="5" s="1"/>
  <c r="W52" i="5" s="1"/>
  <c r="X52" i="5" s="1"/>
  <c r="Y52" i="5" s="1"/>
  <c r="Z52" i="5" s="1"/>
  <c r="AA52" i="5" s="1"/>
  <c r="AB52" i="5" s="1"/>
  <c r="AC52" i="5" s="1"/>
  <c r="AD52" i="5" s="1"/>
  <c r="AE52" i="5" s="1"/>
  <c r="AF52" i="5" s="1"/>
  <c r="AG52" i="5" s="1"/>
  <c r="AH52" i="5" s="1"/>
  <c r="AI52" i="5" s="1"/>
  <c r="AJ52" i="5" s="1"/>
  <c r="AK52" i="5" s="1"/>
  <c r="AL52" i="5" s="1"/>
  <c r="AM52" i="5" s="1"/>
  <c r="AN52" i="5" s="1"/>
  <c r="AO52" i="5" s="1"/>
  <c r="AP52" i="5" s="1"/>
  <c r="AQ52" i="5" s="1"/>
  <c r="AR52" i="5" s="1"/>
  <c r="AS52" i="5" s="1"/>
  <c r="AT52" i="5" s="1"/>
  <c r="AU52" i="5" s="1"/>
  <c r="AV52" i="5" s="1"/>
  <c r="AW52" i="5" s="1"/>
  <c r="AX52" i="5" s="1"/>
  <c r="AY52" i="5" s="1"/>
  <c r="AZ52" i="5" s="1"/>
  <c r="BA52" i="5" s="1"/>
  <c r="BB52" i="5" s="1"/>
  <c r="BC52" i="5" s="1"/>
  <c r="BD52" i="5" s="1"/>
  <c r="BE52" i="5" s="1"/>
  <c r="BF52" i="5" s="1"/>
  <c r="BG52" i="5" s="1"/>
  <c r="BH52" i="5" s="1"/>
  <c r="BI52" i="5" s="1"/>
  <c r="BJ52" i="5" s="1"/>
  <c r="BK52" i="5" s="1"/>
  <c r="D51" i="5"/>
  <c r="E51" i="5" s="1"/>
  <c r="F51" i="5" s="1"/>
  <c r="G51" i="5" s="1"/>
  <c r="H51" i="5" s="1"/>
  <c r="I51" i="5" s="1"/>
  <c r="J51" i="5" s="1"/>
  <c r="K51" i="5" s="1"/>
  <c r="L51" i="5" s="1"/>
  <c r="M51" i="5" s="1"/>
  <c r="N51" i="5" s="1"/>
  <c r="O51" i="5" s="1"/>
  <c r="P51" i="5" s="1"/>
  <c r="Q51" i="5" s="1"/>
  <c r="R51" i="5" s="1"/>
  <c r="S51" i="5" s="1"/>
  <c r="T51" i="5" s="1"/>
  <c r="U51" i="5" s="1"/>
  <c r="V51" i="5" s="1"/>
  <c r="W51" i="5" s="1"/>
  <c r="X51" i="5" s="1"/>
  <c r="Y51" i="5" s="1"/>
  <c r="Z51" i="5" s="1"/>
  <c r="AA51" i="5" s="1"/>
  <c r="AB51" i="5" s="1"/>
  <c r="AC51" i="5" s="1"/>
  <c r="AD51" i="5" s="1"/>
  <c r="AE51" i="5" s="1"/>
  <c r="AF51" i="5" s="1"/>
  <c r="AG51" i="5" s="1"/>
  <c r="AH51" i="5" s="1"/>
  <c r="AI51" i="5" s="1"/>
  <c r="AJ51" i="5" s="1"/>
  <c r="AK51" i="5" s="1"/>
  <c r="AL51" i="5" s="1"/>
  <c r="AM51" i="5" s="1"/>
  <c r="AN51" i="5" s="1"/>
  <c r="AO51" i="5" s="1"/>
  <c r="AP51" i="5" s="1"/>
  <c r="AQ51" i="5" s="1"/>
  <c r="AR51" i="5" s="1"/>
  <c r="AS51" i="5" s="1"/>
  <c r="AT51" i="5" s="1"/>
  <c r="AU51" i="5" s="1"/>
  <c r="AV51" i="5" s="1"/>
  <c r="AW51" i="5" s="1"/>
  <c r="AX51" i="5" s="1"/>
  <c r="AY51" i="5" s="1"/>
  <c r="AZ51" i="5" s="1"/>
  <c r="BA51" i="5" s="1"/>
  <c r="BB51" i="5" s="1"/>
  <c r="BC51" i="5" s="1"/>
  <c r="BD51" i="5" s="1"/>
  <c r="BE51" i="5" s="1"/>
  <c r="BF51" i="5" s="1"/>
  <c r="BG51" i="5" s="1"/>
  <c r="BH51" i="5" s="1"/>
  <c r="BI51" i="5" s="1"/>
  <c r="BJ51" i="5" s="1"/>
  <c r="BK51" i="5" s="1"/>
  <c r="G9" i="5"/>
  <c r="H9" i="5" s="1"/>
  <c r="D15" i="3"/>
  <c r="D49" i="3" s="1"/>
  <c r="D13" i="3"/>
  <c r="D10" i="3"/>
  <c r="G5" i="3"/>
  <c r="H5" i="3"/>
  <c r="I5" i="3"/>
  <c r="AK23" i="1"/>
  <c r="J34" i="14" s="1"/>
  <c r="AK24" i="1"/>
  <c r="J35" i="14" s="1"/>
  <c r="J36" i="14"/>
  <c r="AK26" i="1"/>
  <c r="J37" i="14" s="1"/>
  <c r="AK27" i="1"/>
  <c r="J38" i="14" s="1"/>
  <c r="AK28" i="1"/>
  <c r="J39" i="14" s="1"/>
  <c r="AK29" i="1"/>
  <c r="J40" i="14" s="1"/>
  <c r="J5" i="3"/>
  <c r="D5" i="3"/>
  <c r="D12" i="3"/>
  <c r="F7" i="5" l="1"/>
  <c r="F9" i="5"/>
  <c r="J5" i="11"/>
  <c r="J32" i="14"/>
  <c r="J5" i="10"/>
  <c r="J31" i="14"/>
  <c r="FQ43" i="3"/>
  <c r="LE43" i="3"/>
  <c r="DE43" i="3"/>
  <c r="DV43" i="3"/>
  <c r="JJ43" i="3"/>
  <c r="KC43" i="3"/>
  <c r="FS43" i="3"/>
  <c r="LG43" i="3"/>
  <c r="CZ43" i="3"/>
  <c r="IN43" i="3"/>
  <c r="FI43" i="3"/>
  <c r="KW43" i="3"/>
  <c r="GT43" i="3"/>
  <c r="MH43" i="3"/>
  <c r="DQ43" i="3"/>
  <c r="IE43" i="3"/>
  <c r="FY43" i="3"/>
  <c r="FB43" i="3"/>
  <c r="KP43" i="3"/>
  <c r="DG43" i="3"/>
  <c r="IU43" i="3"/>
  <c r="GB43" i="3"/>
  <c r="LP43" i="3"/>
  <c r="KB43" i="3"/>
  <c r="IJ43" i="3"/>
  <c r="IV43" i="3"/>
  <c r="KI43" i="3"/>
  <c r="MU43" i="3"/>
  <c r="GC43" i="3"/>
  <c r="LQ43" i="3"/>
  <c r="FM43" i="3"/>
  <c r="EH43" i="3"/>
  <c r="JV43" i="3"/>
  <c r="GE43" i="3"/>
  <c r="LS43" i="3"/>
  <c r="DL43" i="3"/>
  <c r="IZ43" i="3"/>
  <c r="IG43" i="3"/>
  <c r="FU43" i="3"/>
  <c r="LI43" i="3"/>
  <c r="HF43" i="3"/>
  <c r="MT43" i="3"/>
  <c r="FA43" i="3"/>
  <c r="DC43" i="3"/>
  <c r="IQ43" i="3"/>
  <c r="MK43" i="3"/>
  <c r="FN43" i="3"/>
  <c r="LB43" i="3"/>
  <c r="DS43" i="3"/>
  <c r="JG43" i="3"/>
  <c r="GN43" i="3"/>
  <c r="MB43" i="3"/>
  <c r="CV43" i="3"/>
  <c r="GY43" i="3"/>
  <c r="MV43" i="3"/>
  <c r="GO43" i="3"/>
  <c r="MC43" i="3"/>
  <c r="HI43" i="3"/>
  <c r="ET43" i="3"/>
  <c r="KH43" i="3"/>
  <c r="GQ43" i="3"/>
  <c r="ME43" i="3"/>
  <c r="DX43" i="3"/>
  <c r="JL43" i="3"/>
  <c r="GG43" i="3"/>
  <c r="LU43" i="3"/>
  <c r="HR43" i="3"/>
  <c r="GW43" i="3"/>
  <c r="DO43" i="3"/>
  <c r="JC43" i="3"/>
  <c r="FZ43" i="3"/>
  <c r="LN43" i="3"/>
  <c r="EE43" i="3"/>
  <c r="JS43" i="3"/>
  <c r="GZ43" i="3"/>
  <c r="MN43" i="3"/>
  <c r="LC43" i="3"/>
  <c r="EU43" i="3"/>
  <c r="ED43" i="3"/>
  <c r="HA43" i="3"/>
  <c r="MO43" i="3"/>
  <c r="JE43" i="3"/>
  <c r="FF43" i="3"/>
  <c r="KT43" i="3"/>
  <c r="HC43" i="3"/>
  <c r="MQ43" i="3"/>
  <c r="EJ43" i="3"/>
  <c r="JX43" i="3"/>
  <c r="GS43" i="3"/>
  <c r="MG43" i="3"/>
  <c r="ID43" i="3"/>
  <c r="DD43" i="3"/>
  <c r="HU43" i="3"/>
  <c r="EA43" i="3"/>
  <c r="JO43" i="3"/>
  <c r="GL43" i="3"/>
  <c r="LZ43" i="3"/>
  <c r="EQ43" i="3"/>
  <c r="KE43" i="3"/>
  <c r="HL43" i="3"/>
  <c r="MX43" i="3"/>
  <c r="EF43" i="3"/>
  <c r="CX43" i="3"/>
  <c r="JR43" i="3"/>
  <c r="HM43" i="3"/>
  <c r="LY43" i="3"/>
  <c r="FR43" i="3"/>
  <c r="LF43" i="3"/>
  <c r="HO43" i="3"/>
  <c r="EV43" i="3"/>
  <c r="KJ43" i="3"/>
  <c r="HE43" i="3"/>
  <c r="MS43" i="3"/>
  <c r="DB43" i="3"/>
  <c r="IP43" i="3"/>
  <c r="EN43" i="3"/>
  <c r="IS43" i="3"/>
  <c r="EM43" i="3"/>
  <c r="KA43" i="3"/>
  <c r="GX43" i="3"/>
  <c r="ML43" i="3"/>
  <c r="FC43" i="3"/>
  <c r="KQ43" i="3"/>
  <c r="HX43" i="3"/>
  <c r="EO43" i="3"/>
  <c r="DH43" i="3"/>
  <c r="JT43" i="3"/>
  <c r="IL43" i="3"/>
  <c r="HG43" i="3"/>
  <c r="HY43" i="3"/>
  <c r="CR43" i="3"/>
  <c r="GD43" i="3"/>
  <c r="LR43" i="3"/>
  <c r="IA43" i="3"/>
  <c r="JD43" i="3"/>
  <c r="FH43" i="3"/>
  <c r="KV43" i="3"/>
  <c r="HQ43" i="3"/>
  <c r="EB43" i="3"/>
  <c r="DN43" i="3"/>
  <c r="JB43" i="3"/>
  <c r="GJ43" i="3"/>
  <c r="KO43" i="3"/>
  <c r="EY43" i="3"/>
  <c r="KM43" i="3"/>
  <c r="HJ43" i="3"/>
  <c r="FO43" i="3"/>
  <c r="MM43" i="3"/>
  <c r="FV43" i="3"/>
  <c r="FD43" i="3"/>
  <c r="CW43" i="3"/>
  <c r="IK43" i="3"/>
  <c r="DP43" i="3"/>
  <c r="GP43" i="3"/>
  <c r="MD43" i="3"/>
  <c r="CY43" i="3"/>
  <c r="IM43" i="3"/>
  <c r="GK43" i="3"/>
  <c r="FT43" i="3"/>
  <c r="LH43" i="3"/>
  <c r="IC43" i="3"/>
  <c r="IF43" i="3"/>
  <c r="DZ43" i="3"/>
  <c r="JN43" i="3"/>
  <c r="HH43" i="3"/>
  <c r="MW43" i="3"/>
  <c r="FK43" i="3"/>
  <c r="KY43" i="3"/>
  <c r="HV43" i="3"/>
  <c r="GA43" i="3"/>
  <c r="LO43" i="3"/>
  <c r="LM43" i="3"/>
  <c r="KG43" i="3"/>
  <c r="DI43" i="3"/>
  <c r="IW43" i="3"/>
  <c r="FX43" i="3"/>
  <c r="HB43" i="3"/>
  <c r="MP43" i="3"/>
  <c r="DK43" i="3"/>
  <c r="IY43" i="3"/>
  <c r="GF43" i="3"/>
  <c r="LT43" i="3"/>
  <c r="DA43" i="3"/>
  <c r="IO43" i="3"/>
  <c r="LX43" i="3"/>
  <c r="EL43" i="3"/>
  <c r="JZ43" i="3"/>
  <c r="HT43" i="3"/>
  <c r="FW43" i="3"/>
  <c r="LK43" i="3"/>
  <c r="CT43" i="3"/>
  <c r="IH43" i="3"/>
  <c r="GM43" i="3"/>
  <c r="MA43" i="3"/>
  <c r="DT43" i="3"/>
  <c r="JH43" i="3"/>
  <c r="EX43" i="3"/>
  <c r="IT43" i="3"/>
  <c r="MJ43" i="3"/>
  <c r="EK43" i="3"/>
  <c r="LD43" i="3"/>
  <c r="DU43" i="3"/>
  <c r="JI43" i="3"/>
  <c r="GV43" i="3"/>
  <c r="HN43" i="3"/>
  <c r="EZ43" i="3"/>
  <c r="DW43" i="3"/>
  <c r="JK43" i="3"/>
  <c r="GR43" i="3"/>
  <c r="MF43" i="3"/>
  <c r="DM43" i="3"/>
  <c r="JA43" i="3"/>
  <c r="CS43" i="3"/>
  <c r="KL43" i="3"/>
  <c r="IR43" i="3"/>
  <c r="GI43" i="3"/>
  <c r="LW43" i="3"/>
  <c r="DF43" i="3"/>
  <c r="HP43" i="3"/>
  <c r="KR43" i="3"/>
  <c r="EG43" i="3"/>
  <c r="JU43" i="3"/>
  <c r="KZ43" i="3"/>
  <c r="HZ43" i="3"/>
  <c r="JP43" i="3"/>
  <c r="EI43" i="3"/>
  <c r="JW43" i="3"/>
  <c r="HD43" i="3"/>
  <c r="MR43" i="3"/>
  <c r="DY43" i="3"/>
  <c r="JM43" i="3"/>
  <c r="JQ43" i="3"/>
  <c r="FJ43" i="3"/>
  <c r="KX43" i="3"/>
  <c r="LL43" i="3"/>
  <c r="GU43" i="3"/>
  <c r="MI43" i="3"/>
  <c r="DR43" i="3"/>
  <c r="JF43" i="3"/>
  <c r="HK43" i="3"/>
  <c r="MY43" i="3"/>
  <c r="ER43" i="3"/>
  <c r="KF43" i="3"/>
  <c r="ES43" i="3"/>
  <c r="FL43" i="3"/>
  <c r="JY43" i="3"/>
  <c r="LJ43" i="3"/>
  <c r="HW43" i="3"/>
  <c r="LA43" i="3"/>
  <c r="FE43" i="3"/>
  <c r="KS43" i="3"/>
  <c r="DJ43" i="3"/>
  <c r="IX43" i="3"/>
  <c r="EC43" i="3"/>
  <c r="FG43" i="3"/>
  <c r="KU43" i="3"/>
  <c r="IB43" i="3"/>
  <c r="KN43" i="3"/>
  <c r="EW43" i="3"/>
  <c r="KK43" i="3"/>
  <c r="GH43" i="3"/>
  <c r="LV43" i="3"/>
  <c r="HS43" i="3"/>
  <c r="EP43" i="3"/>
  <c r="KD43" i="3"/>
  <c r="CU43" i="3"/>
  <c r="II43" i="3"/>
  <c r="FP43" i="3"/>
  <c r="J14" i="5"/>
  <c r="Y45" i="5"/>
  <c r="R45" i="5"/>
  <c r="S45" i="5"/>
  <c r="T45" i="5"/>
  <c r="U45" i="5"/>
  <c r="V45" i="5"/>
  <c r="Q45" i="5"/>
  <c r="W45" i="5"/>
  <c r="X45" i="5"/>
  <c r="Z45" i="5"/>
  <c r="P45" i="5"/>
  <c r="AA45" i="5"/>
  <c r="J13" i="5"/>
  <c r="X44" i="5"/>
  <c r="Q44" i="5"/>
  <c r="R44" i="5"/>
  <c r="S44" i="5"/>
  <c r="P44" i="5"/>
  <c r="T44" i="5"/>
  <c r="U44" i="5"/>
  <c r="Y44" i="5"/>
  <c r="Z44" i="5"/>
  <c r="V44" i="5"/>
  <c r="W44" i="5"/>
  <c r="AA44" i="5"/>
  <c r="J8" i="5"/>
  <c r="S39" i="5"/>
  <c r="T39" i="5"/>
  <c r="X39" i="5"/>
  <c r="Z39" i="5"/>
  <c r="Y39" i="5"/>
  <c r="P39" i="5"/>
  <c r="U39" i="5"/>
  <c r="V39" i="5"/>
  <c r="W39" i="5"/>
  <c r="R39" i="5"/>
  <c r="Q39" i="5"/>
  <c r="AA39" i="5"/>
  <c r="J16" i="5"/>
  <c r="AA47" i="5"/>
  <c r="T47" i="5"/>
  <c r="U47" i="5"/>
  <c r="V47" i="5"/>
  <c r="S47" i="5"/>
  <c r="X47" i="5"/>
  <c r="W47" i="5"/>
  <c r="Y47" i="5"/>
  <c r="Z47" i="5"/>
  <c r="Q47" i="5"/>
  <c r="P47" i="5"/>
  <c r="R47" i="5"/>
  <c r="J12" i="5"/>
  <c r="W43" i="5"/>
  <c r="P43" i="5"/>
  <c r="Q43" i="5"/>
  <c r="R43" i="5"/>
  <c r="V43" i="5"/>
  <c r="X43" i="5"/>
  <c r="Y43" i="5"/>
  <c r="S43" i="5"/>
  <c r="T43" i="5"/>
  <c r="Z43" i="5"/>
  <c r="U43" i="5"/>
  <c r="AA43" i="5"/>
  <c r="F38" i="5"/>
  <c r="G38" i="5"/>
  <c r="K38" i="5"/>
  <c r="L38" i="5"/>
  <c r="M38" i="5"/>
  <c r="I38" i="5"/>
  <c r="J38" i="5"/>
  <c r="N38" i="5"/>
  <c r="O38" i="5"/>
  <c r="D38" i="5"/>
  <c r="E38" i="5"/>
  <c r="H38" i="5"/>
  <c r="H40" i="5"/>
  <c r="I40" i="5"/>
  <c r="M40" i="5"/>
  <c r="O40" i="5"/>
  <c r="N40" i="5"/>
  <c r="E40" i="5"/>
  <c r="F40" i="5"/>
  <c r="G40" i="5"/>
  <c r="K40" i="5"/>
  <c r="J40" i="5"/>
  <c r="L40" i="5"/>
  <c r="D40" i="5"/>
  <c r="J11" i="5"/>
  <c r="V42" i="5"/>
  <c r="AA42" i="5"/>
  <c r="P42" i="5"/>
  <c r="Q42" i="5"/>
  <c r="Z42" i="5"/>
  <c r="R42" i="5"/>
  <c r="S42" i="5"/>
  <c r="T42" i="5"/>
  <c r="W42" i="5"/>
  <c r="X42" i="5"/>
  <c r="Y42" i="5"/>
  <c r="U42" i="5"/>
  <c r="J15" i="5"/>
  <c r="Z46" i="5"/>
  <c r="S46" i="5"/>
  <c r="U46" i="5"/>
  <c r="T46" i="5"/>
  <c r="Y46" i="5"/>
  <c r="AA46" i="5"/>
  <c r="P46" i="5"/>
  <c r="V46" i="5"/>
  <c r="W46" i="5"/>
  <c r="X46" i="5"/>
  <c r="Q46" i="5"/>
  <c r="R46" i="5"/>
  <c r="J10" i="5"/>
  <c r="U41" i="5"/>
  <c r="Z41" i="5"/>
  <c r="AA41" i="5"/>
  <c r="P41" i="5"/>
  <c r="Q41" i="5"/>
  <c r="R41" i="5"/>
  <c r="V41" i="5"/>
  <c r="W41" i="5"/>
  <c r="X41" i="5"/>
  <c r="Y41" i="5"/>
  <c r="S41" i="5"/>
  <c r="T41" i="5"/>
  <c r="BL49" i="3"/>
  <c r="AN42" i="3"/>
  <c r="AZ42" i="3"/>
  <c r="BL42" i="3"/>
  <c r="BX42" i="3"/>
  <c r="CJ42" i="3"/>
  <c r="CV42" i="3"/>
  <c r="DH42" i="3"/>
  <c r="DT42" i="3"/>
  <c r="EF42" i="3"/>
  <c r="ER42" i="3"/>
  <c r="FD42" i="3"/>
  <c r="FP42" i="3"/>
  <c r="GB42" i="3"/>
  <c r="GN42" i="3"/>
  <c r="GZ42" i="3"/>
  <c r="HL42" i="3"/>
  <c r="HX42" i="3"/>
  <c r="IJ42" i="3"/>
  <c r="IV42" i="3"/>
  <c r="JH42" i="3"/>
  <c r="JT42" i="3"/>
  <c r="KF42" i="3"/>
  <c r="KR42" i="3"/>
  <c r="LD42" i="3"/>
  <c r="LP42" i="3"/>
  <c r="MB42" i="3"/>
  <c r="MN42" i="3"/>
  <c r="FJ42" i="3"/>
  <c r="EM42" i="3"/>
  <c r="HS42" i="3"/>
  <c r="KY42" i="3"/>
  <c r="AO42" i="3"/>
  <c r="BA42" i="3"/>
  <c r="BM42" i="3"/>
  <c r="BY42" i="3"/>
  <c r="CK42" i="3"/>
  <c r="CW42" i="3"/>
  <c r="DI42" i="3"/>
  <c r="DU42" i="3"/>
  <c r="EG42" i="3"/>
  <c r="ES42" i="3"/>
  <c r="FE42" i="3"/>
  <c r="FQ42" i="3"/>
  <c r="GC42" i="3"/>
  <c r="GO42" i="3"/>
  <c r="HA42" i="3"/>
  <c r="HM42" i="3"/>
  <c r="HY42" i="3"/>
  <c r="IK42" i="3"/>
  <c r="IW42" i="3"/>
  <c r="JI42" i="3"/>
  <c r="JU42" i="3"/>
  <c r="KG42" i="3"/>
  <c r="KS42" i="3"/>
  <c r="LE42" i="3"/>
  <c r="LQ42" i="3"/>
  <c r="MC42" i="3"/>
  <c r="MO42" i="3"/>
  <c r="JN42" i="3"/>
  <c r="BG42" i="3"/>
  <c r="CE42" i="3"/>
  <c r="DO42" i="3"/>
  <c r="FK42" i="3"/>
  <c r="HG42" i="3"/>
  <c r="JC42" i="3"/>
  <c r="LK42" i="3"/>
  <c r="CR42" i="3"/>
  <c r="AD42" i="3"/>
  <c r="AP42" i="3"/>
  <c r="BB42" i="3"/>
  <c r="BN42" i="3"/>
  <c r="BZ42" i="3"/>
  <c r="CL42" i="3"/>
  <c r="CX42" i="3"/>
  <c r="DJ42" i="3"/>
  <c r="DV42" i="3"/>
  <c r="EH42" i="3"/>
  <c r="ET42" i="3"/>
  <c r="FF42" i="3"/>
  <c r="FR42" i="3"/>
  <c r="GD42" i="3"/>
  <c r="GP42" i="3"/>
  <c r="HB42" i="3"/>
  <c r="HN42" i="3"/>
  <c r="HZ42" i="3"/>
  <c r="IL42" i="3"/>
  <c r="IX42" i="3"/>
  <c r="JJ42" i="3"/>
  <c r="JV42" i="3"/>
  <c r="KH42" i="3"/>
  <c r="KT42" i="3"/>
  <c r="LF42" i="3"/>
  <c r="LR42" i="3"/>
  <c r="MD42" i="3"/>
  <c r="MP42" i="3"/>
  <c r="AH42" i="3"/>
  <c r="EX42" i="3"/>
  <c r="ID42" i="3"/>
  <c r="LV42" i="3"/>
  <c r="IQ42" i="3"/>
  <c r="AE42" i="3"/>
  <c r="AQ42" i="3"/>
  <c r="BC42" i="3"/>
  <c r="BO42" i="3"/>
  <c r="CA42" i="3"/>
  <c r="CM42" i="3"/>
  <c r="CY42" i="3"/>
  <c r="DK42" i="3"/>
  <c r="DW42" i="3"/>
  <c r="EI42" i="3"/>
  <c r="EU42" i="3"/>
  <c r="FG42" i="3"/>
  <c r="FS42" i="3"/>
  <c r="GE42" i="3"/>
  <c r="GQ42" i="3"/>
  <c r="HC42" i="3"/>
  <c r="HO42" i="3"/>
  <c r="IA42" i="3"/>
  <c r="IM42" i="3"/>
  <c r="IY42" i="3"/>
  <c r="JK42" i="3"/>
  <c r="JW42" i="3"/>
  <c r="KI42" i="3"/>
  <c r="KU42" i="3"/>
  <c r="LG42" i="3"/>
  <c r="LS42" i="3"/>
  <c r="ME42" i="3"/>
  <c r="MQ42" i="3"/>
  <c r="EL42" i="3"/>
  <c r="EY42" i="3"/>
  <c r="LW42" i="3"/>
  <c r="EN42" i="3"/>
  <c r="JP42" i="3"/>
  <c r="KB42" i="3"/>
  <c r="AF42" i="3"/>
  <c r="AR42" i="3"/>
  <c r="BD42" i="3"/>
  <c r="BP42" i="3"/>
  <c r="CB42" i="3"/>
  <c r="CN42" i="3"/>
  <c r="CZ42" i="3"/>
  <c r="DL42" i="3"/>
  <c r="DX42" i="3"/>
  <c r="EJ42" i="3"/>
  <c r="EV42" i="3"/>
  <c r="FH42" i="3"/>
  <c r="FT42" i="3"/>
  <c r="GF42" i="3"/>
  <c r="GR42" i="3"/>
  <c r="HD42" i="3"/>
  <c r="HP42" i="3"/>
  <c r="IB42" i="3"/>
  <c r="IN42" i="3"/>
  <c r="IZ42" i="3"/>
  <c r="JL42" i="3"/>
  <c r="JX42" i="3"/>
  <c r="KJ42" i="3"/>
  <c r="KV42" i="3"/>
  <c r="LH42" i="3"/>
  <c r="LT42" i="3"/>
  <c r="MF42" i="3"/>
  <c r="MR42" i="3"/>
  <c r="AT42" i="3"/>
  <c r="BR42" i="3"/>
  <c r="DB42" i="3"/>
  <c r="DN42" i="3"/>
  <c r="FV42" i="3"/>
  <c r="HF42" i="3"/>
  <c r="IP42" i="3"/>
  <c r="KL42" i="3"/>
  <c r="LJ42" i="3"/>
  <c r="GU42" i="3"/>
  <c r="KA42" i="3"/>
  <c r="MU42" i="3"/>
  <c r="AJ42" i="3"/>
  <c r="AV42" i="3"/>
  <c r="BH42" i="3"/>
  <c r="BT42" i="3"/>
  <c r="CF42" i="3"/>
  <c r="DD42" i="3"/>
  <c r="DP42" i="3"/>
  <c r="EB42" i="3"/>
  <c r="EZ42" i="3"/>
  <c r="FL42" i="3"/>
  <c r="FX42" i="3"/>
  <c r="GJ42" i="3"/>
  <c r="HT42" i="3"/>
  <c r="IF42" i="3"/>
  <c r="IR42" i="3"/>
  <c r="AG42" i="3"/>
  <c r="AS42" i="3"/>
  <c r="BE42" i="3"/>
  <c r="BQ42" i="3"/>
  <c r="CC42" i="3"/>
  <c r="CO42" i="3"/>
  <c r="DA42" i="3"/>
  <c r="DM42" i="3"/>
  <c r="DY42" i="3"/>
  <c r="EK42" i="3"/>
  <c r="EW42" i="3"/>
  <c r="FI42" i="3"/>
  <c r="FU42" i="3"/>
  <c r="GG42" i="3"/>
  <c r="GS42" i="3"/>
  <c r="HE42" i="3"/>
  <c r="HQ42" i="3"/>
  <c r="IC42" i="3"/>
  <c r="IO42" i="3"/>
  <c r="JA42" i="3"/>
  <c r="JM42" i="3"/>
  <c r="JY42" i="3"/>
  <c r="KK42" i="3"/>
  <c r="KW42" i="3"/>
  <c r="LI42" i="3"/>
  <c r="LU42" i="3"/>
  <c r="MG42" i="3"/>
  <c r="MS42" i="3"/>
  <c r="BF42" i="3"/>
  <c r="CP42" i="3"/>
  <c r="DZ42" i="3"/>
  <c r="GH42" i="3"/>
  <c r="HR42" i="3"/>
  <c r="JB42" i="3"/>
  <c r="KX42" i="3"/>
  <c r="MH42" i="3"/>
  <c r="AU42" i="3"/>
  <c r="BS42" i="3"/>
  <c r="CQ42" i="3"/>
  <c r="DC42" i="3"/>
  <c r="EA42" i="3"/>
  <c r="FW42" i="3"/>
  <c r="GI42" i="3"/>
  <c r="IE42" i="3"/>
  <c r="JO42" i="3"/>
  <c r="MI42" i="3"/>
  <c r="AM42" i="3"/>
  <c r="AY42" i="3"/>
  <c r="BK42" i="3"/>
  <c r="BW42" i="3"/>
  <c r="CI42" i="3"/>
  <c r="CU42" i="3"/>
  <c r="DG42" i="3"/>
  <c r="DS42" i="3"/>
  <c r="EE42" i="3"/>
  <c r="EQ42" i="3"/>
  <c r="FC42" i="3"/>
  <c r="FO42" i="3"/>
  <c r="GA42" i="3"/>
  <c r="GM42" i="3"/>
  <c r="GY42" i="3"/>
  <c r="HK42" i="3"/>
  <c r="HW42" i="3"/>
  <c r="II42" i="3"/>
  <c r="IU42" i="3"/>
  <c r="JG42" i="3"/>
  <c r="JS42" i="3"/>
  <c r="KE42" i="3"/>
  <c r="KQ42" i="3"/>
  <c r="LC42" i="3"/>
  <c r="LO42" i="3"/>
  <c r="MA42" i="3"/>
  <c r="MM42" i="3"/>
  <c r="MY42" i="3"/>
  <c r="CD42" i="3"/>
  <c r="GT42" i="3"/>
  <c r="JZ42" i="3"/>
  <c r="MT42" i="3"/>
  <c r="AI42" i="3"/>
  <c r="KM42" i="3"/>
  <c r="BJ42" i="3"/>
  <c r="ED42" i="3"/>
  <c r="GW42" i="3"/>
  <c r="JE42" i="3"/>
  <c r="LL42" i="3"/>
  <c r="MV42" i="3"/>
  <c r="BU42" i="3"/>
  <c r="EO42" i="3"/>
  <c r="GX42" i="3"/>
  <c r="JF42" i="3"/>
  <c r="LM42" i="3"/>
  <c r="ML42" i="3"/>
  <c r="GK42" i="3"/>
  <c r="MW42" i="3"/>
  <c r="BV42" i="3"/>
  <c r="EP42" i="3"/>
  <c r="HH42" i="3"/>
  <c r="JQ42" i="3"/>
  <c r="LN42" i="3"/>
  <c r="KD42" i="3"/>
  <c r="IS42" i="3"/>
  <c r="GL42" i="3"/>
  <c r="CG42" i="3"/>
  <c r="FA42" i="3"/>
  <c r="HI42" i="3"/>
  <c r="JR42" i="3"/>
  <c r="LX42" i="3"/>
  <c r="CS42" i="3"/>
  <c r="HU42" i="3"/>
  <c r="LZ42" i="3"/>
  <c r="FN42" i="3"/>
  <c r="MJ42" i="3"/>
  <c r="AK42" i="3"/>
  <c r="FY42" i="3"/>
  <c r="IG42" i="3"/>
  <c r="MK42" i="3"/>
  <c r="KP42" i="3"/>
  <c r="KZ42" i="3"/>
  <c r="AX42" i="3"/>
  <c r="CH42" i="3"/>
  <c r="FB42" i="3"/>
  <c r="HJ42" i="3"/>
  <c r="KC42" i="3"/>
  <c r="LY42" i="3"/>
  <c r="FM42" i="3"/>
  <c r="CT42" i="3"/>
  <c r="HV42" i="3"/>
  <c r="KN42" i="3"/>
  <c r="DE42" i="3"/>
  <c r="KO42" i="3"/>
  <c r="AL42" i="3"/>
  <c r="DF42" i="3"/>
  <c r="AW42" i="3"/>
  <c r="FZ42" i="3"/>
  <c r="DQ42" i="3"/>
  <c r="IT42" i="3"/>
  <c r="DR42" i="3"/>
  <c r="BI42" i="3"/>
  <c r="EC42" i="3"/>
  <c r="GV42" i="3"/>
  <c r="JD42" i="3"/>
  <c r="LB42" i="3"/>
  <c r="MX42" i="3"/>
  <c r="IH42" i="3"/>
  <c r="LA42" i="3"/>
  <c r="MR49" i="3"/>
  <c r="KI49" i="3"/>
  <c r="KH49" i="3"/>
  <c r="IE49" i="3"/>
  <c r="DN49" i="3"/>
  <c r="IZ49" i="3"/>
  <c r="CU49" i="3"/>
  <c r="F10" i="5"/>
  <c r="II49" i="3"/>
  <c r="LG49" i="3"/>
  <c r="GY49" i="3"/>
  <c r="D61" i="5"/>
  <c r="GZ49" i="3"/>
  <c r="LF49" i="3"/>
  <c r="GU49" i="3"/>
  <c r="LS49" i="3"/>
  <c r="LE49" i="3"/>
  <c r="EF49" i="3"/>
  <c r="KW49" i="3"/>
  <c r="EE49" i="3"/>
  <c r="KJ49" i="3"/>
  <c r="EA49" i="3"/>
  <c r="F11" i="5"/>
  <c r="CQ49" i="3"/>
  <c r="IJ49" i="3"/>
  <c r="ME49" i="3"/>
  <c r="JY49" i="3"/>
  <c r="GH49" i="3"/>
  <c r="BK49" i="3"/>
  <c r="MD49" i="3"/>
  <c r="JL49" i="3"/>
  <c r="FP49" i="3"/>
  <c r="BG49" i="3"/>
  <c r="MC49" i="3"/>
  <c r="JK49" i="3"/>
  <c r="FO49" i="3"/>
  <c r="LT49" i="3"/>
  <c r="JJ49" i="3"/>
  <c r="FK49" i="3"/>
  <c r="I7" i="5"/>
  <c r="E8" i="5"/>
  <c r="HR49" i="3"/>
  <c r="CV49" i="3"/>
  <c r="I9" i="5"/>
  <c r="E50" i="5"/>
  <c r="MY49" i="3"/>
  <c r="MB49" i="3"/>
  <c r="LD49" i="3"/>
  <c r="KG49" i="3"/>
  <c r="JI49" i="3"/>
  <c r="ID49" i="3"/>
  <c r="GT49" i="3"/>
  <c r="FJ49" i="3"/>
  <c r="DZ49" i="3"/>
  <c r="CP49" i="3"/>
  <c r="BF49" i="3"/>
  <c r="MS49" i="3"/>
  <c r="LU49" i="3"/>
  <c r="LC49" i="3"/>
  <c r="KF49" i="3"/>
  <c r="JH49" i="3"/>
  <c r="IC49" i="3"/>
  <c r="GS49" i="3"/>
  <c r="FI49" i="3"/>
  <c r="DY49" i="3"/>
  <c r="CO49" i="3"/>
  <c r="BE49" i="3"/>
  <c r="KV49" i="3"/>
  <c r="KU49" i="3"/>
  <c r="IX49" i="3"/>
  <c r="EV49" i="3"/>
  <c r="DL49" i="3"/>
  <c r="CB49" i="3"/>
  <c r="AR49" i="3"/>
  <c r="MO49" i="3"/>
  <c r="LQ49" i="3"/>
  <c r="KT49" i="3"/>
  <c r="JV49" i="3"/>
  <c r="IW49" i="3"/>
  <c r="HO49" i="3"/>
  <c r="GE49" i="3"/>
  <c r="EU49" i="3"/>
  <c r="DK49" i="3"/>
  <c r="CA49" i="3"/>
  <c r="AQ49" i="3"/>
  <c r="MQ49" i="3"/>
  <c r="IY49" i="3"/>
  <c r="GG49" i="3"/>
  <c r="DM49" i="3"/>
  <c r="MP49" i="3"/>
  <c r="HP49" i="3"/>
  <c r="MN49" i="3"/>
  <c r="JU49" i="3"/>
  <c r="HN49" i="3"/>
  <c r="ET49" i="3"/>
  <c r="DJ49" i="3"/>
  <c r="MG49" i="3"/>
  <c r="LI49" i="3"/>
  <c r="KR49" i="3"/>
  <c r="JT49" i="3"/>
  <c r="IU49" i="3"/>
  <c r="HL49" i="3"/>
  <c r="GB49" i="3"/>
  <c r="ER49" i="3"/>
  <c r="DH49" i="3"/>
  <c r="BX49" i="3"/>
  <c r="AN49" i="3"/>
  <c r="EX49" i="3"/>
  <c r="CD49" i="3"/>
  <c r="AT49" i="3"/>
  <c r="JX49" i="3"/>
  <c r="HQ49" i="3"/>
  <c r="EW49" i="3"/>
  <c r="CC49" i="3"/>
  <c r="AS49" i="3"/>
  <c r="LR49" i="3"/>
  <c r="JW49" i="3"/>
  <c r="GF49" i="3"/>
  <c r="LP49" i="3"/>
  <c r="KS49" i="3"/>
  <c r="IV49" i="3"/>
  <c r="GD49" i="3"/>
  <c r="BZ49" i="3"/>
  <c r="AP49" i="3"/>
  <c r="MF49" i="3"/>
  <c r="LH49" i="3"/>
  <c r="KK49" i="3"/>
  <c r="JM49" i="3"/>
  <c r="IK49" i="3"/>
  <c r="HB49" i="3"/>
  <c r="FR49" i="3"/>
  <c r="EH49" i="3"/>
  <c r="CX49" i="3"/>
  <c r="BN49" i="3"/>
  <c r="AD49" i="3"/>
  <c r="IQ49" i="3"/>
  <c r="GR49" i="3"/>
  <c r="FH49" i="3"/>
  <c r="DX49" i="3"/>
  <c r="CN49" i="3"/>
  <c r="BD49" i="3"/>
  <c r="AM49" i="3"/>
  <c r="LZ49" i="3"/>
  <c r="KP49" i="3"/>
  <c r="JF49" i="3"/>
  <c r="GQ49" i="3"/>
  <c r="EM49" i="3"/>
  <c r="BS49" i="3"/>
  <c r="AI49" i="3"/>
  <c r="LY49" i="3"/>
  <c r="LA49" i="3"/>
  <c r="JQ49" i="3"/>
  <c r="IO49" i="3"/>
  <c r="GP49" i="3"/>
  <c r="FF49" i="3"/>
  <c r="DB49" i="3"/>
  <c r="BR49" i="3"/>
  <c r="AH49" i="3"/>
  <c r="MV49" i="3"/>
  <c r="MJ49" i="3"/>
  <c r="LX49" i="3"/>
  <c r="LL49" i="3"/>
  <c r="KZ49" i="3"/>
  <c r="KN49" i="3"/>
  <c r="KB49" i="3"/>
  <c r="JP49" i="3"/>
  <c r="JC49" i="3"/>
  <c r="IN49" i="3"/>
  <c r="HX49" i="3"/>
  <c r="HE49" i="3"/>
  <c r="GN49" i="3"/>
  <c r="FU49" i="3"/>
  <c r="FD49" i="3"/>
  <c r="EK49" i="3"/>
  <c r="DT49" i="3"/>
  <c r="DA49" i="3"/>
  <c r="CJ49" i="3"/>
  <c r="BQ49" i="3"/>
  <c r="AZ49" i="3"/>
  <c r="AG49" i="3"/>
  <c r="MM49" i="3"/>
  <c r="MA49" i="3"/>
  <c r="LO49" i="3"/>
  <c r="KQ49" i="3"/>
  <c r="KE49" i="3"/>
  <c r="JS49" i="3"/>
  <c r="JG49" i="3"/>
  <c r="IB49" i="3"/>
  <c r="HK49" i="3"/>
  <c r="GA49" i="3"/>
  <c r="EQ49" i="3"/>
  <c r="DG49" i="3"/>
  <c r="BW49" i="3"/>
  <c r="MX49" i="3"/>
  <c r="LN49" i="3"/>
  <c r="KD49" i="3"/>
  <c r="IP49" i="3"/>
  <c r="FW49" i="3"/>
  <c r="DC49" i="3"/>
  <c r="BC49" i="3"/>
  <c r="MW49" i="3"/>
  <c r="KO49" i="3"/>
  <c r="HZ49" i="3"/>
  <c r="DV49" i="3"/>
  <c r="MU49" i="3"/>
  <c r="MI49" i="3"/>
  <c r="LW49" i="3"/>
  <c r="LK49" i="3"/>
  <c r="KY49" i="3"/>
  <c r="KM49" i="3"/>
  <c r="KA49" i="3"/>
  <c r="JO49" i="3"/>
  <c r="JB49" i="3"/>
  <c r="IM49" i="3"/>
  <c r="HW49" i="3"/>
  <c r="HD49" i="3"/>
  <c r="GM49" i="3"/>
  <c r="FT49" i="3"/>
  <c r="FC49" i="3"/>
  <c r="EJ49" i="3"/>
  <c r="DS49" i="3"/>
  <c r="CZ49" i="3"/>
  <c r="CI49" i="3"/>
  <c r="BP49" i="3"/>
  <c r="AY49" i="3"/>
  <c r="AF49" i="3"/>
  <c r="ML49" i="3"/>
  <c r="LB49" i="3"/>
  <c r="JR49" i="3"/>
  <c r="IA49" i="3"/>
  <c r="HG49" i="3"/>
  <c r="FG49" i="3"/>
  <c r="DW49" i="3"/>
  <c r="CM49" i="3"/>
  <c r="MK49" i="3"/>
  <c r="LM49" i="3"/>
  <c r="KC49" i="3"/>
  <c r="JD49" i="3"/>
  <c r="HF49" i="3"/>
  <c r="FV49" i="3"/>
  <c r="EL49" i="3"/>
  <c r="CL49" i="3"/>
  <c r="BB49" i="3"/>
  <c r="MT49" i="3"/>
  <c r="MH49" i="3"/>
  <c r="LV49" i="3"/>
  <c r="LJ49" i="3"/>
  <c r="KX49" i="3"/>
  <c r="KL49" i="3"/>
  <c r="JZ49" i="3"/>
  <c r="JN49" i="3"/>
  <c r="JA49" i="3"/>
  <c r="IL49" i="3"/>
  <c r="HS49" i="3"/>
  <c r="HC49" i="3"/>
  <c r="GI49" i="3"/>
  <c r="FS49" i="3"/>
  <c r="EY49" i="3"/>
  <c r="EI49" i="3"/>
  <c r="DO49" i="3"/>
  <c r="CY49" i="3"/>
  <c r="CE49" i="3"/>
  <c r="BO49" i="3"/>
  <c r="AU49" i="3"/>
  <c r="AE49" i="3"/>
  <c r="HY49" i="3"/>
  <c r="HM49" i="3"/>
  <c r="HA49" i="3"/>
  <c r="GO49" i="3"/>
  <c r="GC49" i="3"/>
  <c r="FQ49" i="3"/>
  <c r="FE49" i="3"/>
  <c r="ES49" i="3"/>
  <c r="EG49" i="3"/>
  <c r="DU49" i="3"/>
  <c r="DI49" i="3"/>
  <c r="CW49" i="3"/>
  <c r="CK49" i="3"/>
  <c r="BY49" i="3"/>
  <c r="BM49" i="3"/>
  <c r="BA49" i="3"/>
  <c r="AO49" i="3"/>
  <c r="IT49" i="3"/>
  <c r="IH49" i="3"/>
  <c r="HV49" i="3"/>
  <c r="HJ49" i="3"/>
  <c r="GX49" i="3"/>
  <c r="GL49" i="3"/>
  <c r="FZ49" i="3"/>
  <c r="FN49" i="3"/>
  <c r="FB49" i="3"/>
  <c r="EP49" i="3"/>
  <c r="ED49" i="3"/>
  <c r="DR49" i="3"/>
  <c r="DF49" i="3"/>
  <c r="CT49" i="3"/>
  <c r="CH49" i="3"/>
  <c r="BV49" i="3"/>
  <c r="BJ49" i="3"/>
  <c r="AX49" i="3"/>
  <c r="AL49" i="3"/>
  <c r="JE49" i="3"/>
  <c r="IS49" i="3"/>
  <c r="IG49" i="3"/>
  <c r="HU49" i="3"/>
  <c r="HI49" i="3"/>
  <c r="GW49" i="3"/>
  <c r="GK49" i="3"/>
  <c r="FY49" i="3"/>
  <c r="FM49" i="3"/>
  <c r="FA49" i="3"/>
  <c r="EO49" i="3"/>
  <c r="EC49" i="3"/>
  <c r="DQ49" i="3"/>
  <c r="DE49" i="3"/>
  <c r="CS49" i="3"/>
  <c r="CG49" i="3"/>
  <c r="BU49" i="3"/>
  <c r="BI49" i="3"/>
  <c r="AW49" i="3"/>
  <c r="AK49" i="3"/>
  <c r="IR49" i="3"/>
  <c r="IF49" i="3"/>
  <c r="HT49" i="3"/>
  <c r="HH49" i="3"/>
  <c r="GV49" i="3"/>
  <c r="GJ49" i="3"/>
  <c r="FX49" i="3"/>
  <c r="FL49" i="3"/>
  <c r="EZ49" i="3"/>
  <c r="EN49" i="3"/>
  <c r="EB49" i="3"/>
  <c r="DP49" i="3"/>
  <c r="DD49" i="3"/>
  <c r="CR49" i="3"/>
  <c r="CF49" i="3"/>
  <c r="BT49" i="3"/>
  <c r="BH49" i="3"/>
  <c r="AV49" i="3"/>
  <c r="AJ49" i="3"/>
  <c r="A47" i="3"/>
  <c r="J9" i="5" l="1"/>
  <c r="T40" i="5"/>
  <c r="U40" i="5"/>
  <c r="Y40" i="5"/>
  <c r="Z40" i="5"/>
  <c r="AA40" i="5"/>
  <c r="P40" i="5"/>
  <c r="Q40" i="5"/>
  <c r="R40" i="5"/>
  <c r="W40" i="5"/>
  <c r="X40" i="5"/>
  <c r="S40" i="5"/>
  <c r="V40" i="5"/>
  <c r="K15" i="5"/>
  <c r="AL46" i="5"/>
  <c r="AE46" i="5"/>
  <c r="AF46" i="5"/>
  <c r="AG46" i="5"/>
  <c r="AB46" i="5"/>
  <c r="AH46" i="5"/>
  <c r="AI46" i="5"/>
  <c r="AC46" i="5"/>
  <c r="AJ46" i="5"/>
  <c r="AM46" i="5"/>
  <c r="AD46" i="5"/>
  <c r="AK46" i="5"/>
  <c r="K11" i="5"/>
  <c r="AH42" i="5"/>
  <c r="AM42" i="5"/>
  <c r="AC42" i="5"/>
  <c r="AB42" i="5"/>
  <c r="AD42" i="5"/>
  <c r="AE42" i="5"/>
  <c r="AI42" i="5"/>
  <c r="AJ42" i="5"/>
  <c r="AF42" i="5"/>
  <c r="AG42" i="5"/>
  <c r="AK42" i="5"/>
  <c r="AL42" i="5"/>
  <c r="K12" i="5"/>
  <c r="AI43" i="5"/>
  <c r="AB43" i="5"/>
  <c r="AC43" i="5"/>
  <c r="AD43" i="5"/>
  <c r="AM43" i="5"/>
  <c r="AE43" i="5"/>
  <c r="AF43" i="5"/>
  <c r="AJ43" i="5"/>
  <c r="AG43" i="5"/>
  <c r="AH43" i="5"/>
  <c r="AK43" i="5"/>
  <c r="AL43" i="5"/>
  <c r="J7" i="5"/>
  <c r="R38" i="5"/>
  <c r="S38" i="5"/>
  <c r="W38" i="5"/>
  <c r="X38" i="5"/>
  <c r="Y38" i="5"/>
  <c r="Q38" i="5"/>
  <c r="T38" i="5"/>
  <c r="U38" i="5"/>
  <c r="P38" i="5"/>
  <c r="Z38" i="5"/>
  <c r="AA38" i="5"/>
  <c r="V38" i="5"/>
  <c r="K10" i="5"/>
  <c r="AG41" i="5"/>
  <c r="AL41" i="5"/>
  <c r="AB41" i="5"/>
  <c r="AM41" i="5"/>
  <c r="AF41" i="5"/>
  <c r="AH41" i="5"/>
  <c r="AI41" i="5"/>
  <c r="AJ41" i="5"/>
  <c r="AK41" i="5"/>
  <c r="AC41" i="5"/>
  <c r="AD41" i="5"/>
  <c r="AE41" i="5"/>
  <c r="D67" i="11"/>
  <c r="G50" i="11"/>
  <c r="K16" i="5"/>
  <c r="AM47" i="5"/>
  <c r="AF47" i="5"/>
  <c r="AH47" i="5"/>
  <c r="AG47" i="5"/>
  <c r="AL47" i="5"/>
  <c r="AB47" i="5"/>
  <c r="AC47" i="5"/>
  <c r="AD47" i="5"/>
  <c r="AE47" i="5"/>
  <c r="AJ47" i="5"/>
  <c r="AI47" i="5"/>
  <c r="AK47" i="5"/>
  <c r="K8" i="5"/>
  <c r="AE39" i="5"/>
  <c r="AF39" i="5"/>
  <c r="AJ39" i="5"/>
  <c r="AK39" i="5"/>
  <c r="AL39" i="5"/>
  <c r="AG39" i="5"/>
  <c r="AI39" i="5"/>
  <c r="AH39" i="5"/>
  <c r="AM39" i="5"/>
  <c r="AB39" i="5"/>
  <c r="AD39" i="5"/>
  <c r="AC39" i="5"/>
  <c r="K13" i="5"/>
  <c r="AJ44" i="5"/>
  <c r="AC44" i="5"/>
  <c r="AE44" i="5"/>
  <c r="AD44" i="5"/>
  <c r="AI44" i="5"/>
  <c r="AK44" i="5"/>
  <c r="AL44" i="5"/>
  <c r="AB44" i="5"/>
  <c r="AF44" i="5"/>
  <c r="AG44" i="5"/>
  <c r="AH44" i="5"/>
  <c r="AM44" i="5"/>
  <c r="K14" i="5"/>
  <c r="AK45" i="5"/>
  <c r="AD45" i="5"/>
  <c r="AF45" i="5"/>
  <c r="AE45" i="5"/>
  <c r="AC45" i="5"/>
  <c r="AH45" i="5"/>
  <c r="AG45" i="5"/>
  <c r="AL45" i="5"/>
  <c r="AM45" i="5"/>
  <c r="AB45" i="5"/>
  <c r="AJ45" i="5"/>
  <c r="AI45" i="5"/>
  <c r="R29" i="3"/>
  <c r="Q55" i="4" s="1"/>
  <c r="G29" i="3"/>
  <c r="F55" i="4" s="1"/>
  <c r="T29" i="3"/>
  <c r="S55" i="4" s="1"/>
  <c r="W29" i="3"/>
  <c r="V55" i="4" s="1"/>
  <c r="J29" i="3"/>
  <c r="I55" i="4" s="1"/>
  <c r="M29" i="3"/>
  <c r="L55" i="4" s="1"/>
  <c r="H29" i="3"/>
  <c r="G55" i="4" s="1"/>
  <c r="P29" i="3"/>
  <c r="O55" i="4" s="1"/>
  <c r="Z29" i="3"/>
  <c r="Y55" i="4" s="1"/>
  <c r="U29" i="3"/>
  <c r="T55" i="4" s="1"/>
  <c r="S29" i="3"/>
  <c r="R55" i="4" s="1"/>
  <c r="AG29" i="3"/>
  <c r="AF55" i="4" s="1"/>
  <c r="AB29" i="3"/>
  <c r="AA55" i="4" s="1"/>
  <c r="K29" i="3"/>
  <c r="J55" i="4" s="1"/>
  <c r="V29" i="3"/>
  <c r="U55" i="4" s="1"/>
  <c r="N29" i="3"/>
  <c r="M55" i="4" s="1"/>
  <c r="AA29" i="3"/>
  <c r="Z55" i="4" s="1"/>
  <c r="O29" i="3"/>
  <c r="N55" i="4" s="1"/>
  <c r="Y29" i="3"/>
  <c r="X55" i="4" s="1"/>
  <c r="AD29" i="3"/>
  <c r="AC55" i="4" s="1"/>
  <c r="X29" i="3"/>
  <c r="W55" i="4" s="1"/>
  <c r="I29" i="3"/>
  <c r="H55" i="4" s="1"/>
  <c r="Q29" i="3"/>
  <c r="P55" i="4" s="1"/>
  <c r="AF29" i="3"/>
  <c r="AE55" i="4" s="1"/>
  <c r="AC29" i="3"/>
  <c r="AB55" i="4" s="1"/>
  <c r="AE29" i="3"/>
  <c r="AD55" i="4" s="1"/>
  <c r="L29" i="3"/>
  <c r="K55" i="4" s="1"/>
  <c r="AA35" i="3"/>
  <c r="O35" i="3"/>
  <c r="Z35" i="3"/>
  <c r="N35" i="3"/>
  <c r="Y35" i="3"/>
  <c r="M35" i="3"/>
  <c r="X35" i="3"/>
  <c r="L35" i="3"/>
  <c r="W35" i="3"/>
  <c r="K35" i="3"/>
  <c r="V35" i="3"/>
  <c r="J35" i="3"/>
  <c r="AG35" i="3"/>
  <c r="U35" i="3"/>
  <c r="I35" i="3"/>
  <c r="AF35" i="3"/>
  <c r="T35" i="3"/>
  <c r="H35" i="3"/>
  <c r="AE35" i="3"/>
  <c r="S35" i="3"/>
  <c r="G35" i="3"/>
  <c r="AD35" i="3"/>
  <c r="R35" i="3"/>
  <c r="AC35" i="3"/>
  <c r="Q35" i="3"/>
  <c r="AB35" i="3"/>
  <c r="P35" i="3"/>
  <c r="F8" i="5"/>
  <c r="F50" i="5"/>
  <c r="E61" i="5"/>
  <c r="AE83" i="4" l="1"/>
  <c r="AE80" i="4"/>
  <c r="H83" i="4"/>
  <c r="H80" i="4"/>
  <c r="Z83" i="4"/>
  <c r="Z80" i="4"/>
  <c r="T83" i="4"/>
  <c r="T80" i="4"/>
  <c r="AA83" i="4"/>
  <c r="AA80" i="4"/>
  <c r="AF83" i="4"/>
  <c r="AF80" i="4"/>
  <c r="P83" i="4"/>
  <c r="P80" i="4"/>
  <c r="I83" i="4"/>
  <c r="I80" i="4"/>
  <c r="O80" i="4"/>
  <c r="O83" i="4"/>
  <c r="AB83" i="4"/>
  <c r="AB80" i="4"/>
  <c r="J80" i="4"/>
  <c r="J83" i="4"/>
  <c r="V83" i="4"/>
  <c r="V80" i="4"/>
  <c r="Y83" i="4"/>
  <c r="Y80" i="4"/>
  <c r="Q83" i="4"/>
  <c r="Q80" i="4"/>
  <c r="AC80" i="4"/>
  <c r="AC83" i="4"/>
  <c r="K83" i="4"/>
  <c r="K80" i="4"/>
  <c r="W80" i="4"/>
  <c r="W83" i="4"/>
  <c r="R83" i="4"/>
  <c r="R80" i="4"/>
  <c r="L83" i="4"/>
  <c r="L80" i="4"/>
  <c r="S83" i="4"/>
  <c r="S80" i="4"/>
  <c r="N83" i="4"/>
  <c r="N80" i="4"/>
  <c r="U83" i="4"/>
  <c r="U80" i="4"/>
  <c r="F83" i="4"/>
  <c r="F80" i="4"/>
  <c r="AD83" i="4"/>
  <c r="AD80" i="4"/>
  <c r="X80" i="4"/>
  <c r="X83" i="4"/>
  <c r="G83" i="4"/>
  <c r="G80" i="4"/>
  <c r="M83" i="4"/>
  <c r="M80" i="4"/>
  <c r="L13" i="5"/>
  <c r="AV44" i="5"/>
  <c r="AO44" i="5"/>
  <c r="AP44" i="5"/>
  <c r="AQ44" i="5"/>
  <c r="AR44" i="5"/>
  <c r="AS44" i="5"/>
  <c r="AU44" i="5"/>
  <c r="AW44" i="5"/>
  <c r="AX44" i="5"/>
  <c r="AY44" i="5"/>
  <c r="AN44" i="5"/>
  <c r="AT44" i="5"/>
  <c r="L16" i="5"/>
  <c r="AY47" i="5"/>
  <c r="AR47" i="5"/>
  <c r="AS47" i="5"/>
  <c r="AT47" i="5"/>
  <c r="AO47" i="5"/>
  <c r="AN47" i="5"/>
  <c r="AU47" i="5"/>
  <c r="AV47" i="5"/>
  <c r="AX47" i="5"/>
  <c r="AP47" i="5"/>
  <c r="AQ47" i="5"/>
  <c r="AW47" i="5"/>
  <c r="D50" i="11"/>
  <c r="D35" i="11" s="1"/>
  <c r="AS41" i="5"/>
  <c r="AX41" i="5"/>
  <c r="AY41" i="5"/>
  <c r="AN41" i="5"/>
  <c r="AW41" i="5"/>
  <c r="AO41" i="5"/>
  <c r="AP41" i="5"/>
  <c r="AQ41" i="5"/>
  <c r="AR41" i="5"/>
  <c r="AT41" i="5"/>
  <c r="AV41" i="5"/>
  <c r="AU41" i="5"/>
  <c r="L10" i="5"/>
  <c r="L12" i="5"/>
  <c r="AU43" i="5"/>
  <c r="AN43" i="5"/>
  <c r="AO43" i="5"/>
  <c r="AP43" i="5"/>
  <c r="AQ43" i="5"/>
  <c r="AR43" i="5"/>
  <c r="AV43" i="5"/>
  <c r="AW43" i="5"/>
  <c r="AS43" i="5"/>
  <c r="AT43" i="5"/>
  <c r="AX43" i="5"/>
  <c r="AY43" i="5"/>
  <c r="L8" i="5"/>
  <c r="AQ39" i="5"/>
  <c r="AR39" i="5"/>
  <c r="AV39" i="5"/>
  <c r="AX39" i="5"/>
  <c r="AW39" i="5"/>
  <c r="AO39" i="5"/>
  <c r="AP39" i="5"/>
  <c r="AS39" i="5"/>
  <c r="AN39" i="5"/>
  <c r="AT39" i="5"/>
  <c r="AU39" i="5"/>
  <c r="AY39" i="5"/>
  <c r="K7" i="5"/>
  <c r="AD38" i="5"/>
  <c r="AE38" i="5"/>
  <c r="AI38" i="5"/>
  <c r="AK38" i="5"/>
  <c r="AJ38" i="5"/>
  <c r="AC38" i="5"/>
  <c r="AF38" i="5"/>
  <c r="AG38" i="5"/>
  <c r="AH38" i="5"/>
  <c r="AM38" i="5"/>
  <c r="AB38" i="5"/>
  <c r="AL38" i="5"/>
  <c r="AT42" i="5"/>
  <c r="AY42" i="5"/>
  <c r="AN42" i="5"/>
  <c r="AO42" i="5"/>
  <c r="AS42" i="5"/>
  <c r="AU42" i="5"/>
  <c r="AV42" i="5"/>
  <c r="AP42" i="5"/>
  <c r="AQ42" i="5"/>
  <c r="AR42" i="5"/>
  <c r="AW42" i="5"/>
  <c r="AX42" i="5"/>
  <c r="L11" i="5"/>
  <c r="AX46" i="5"/>
  <c r="AQ46" i="5"/>
  <c r="AS46" i="5"/>
  <c r="AR46" i="5"/>
  <c r="AP46" i="5"/>
  <c r="AT46" i="5"/>
  <c r="AU46" i="5"/>
  <c r="AY46" i="5"/>
  <c r="AN46" i="5"/>
  <c r="AO46" i="5"/>
  <c r="AW46" i="5"/>
  <c r="AV46" i="5"/>
  <c r="L15" i="5"/>
  <c r="L14" i="5"/>
  <c r="AN48" i="5" s="1"/>
  <c r="AW45" i="5"/>
  <c r="AP45" i="5"/>
  <c r="AQ45" i="5"/>
  <c r="AR45" i="5"/>
  <c r="AV45" i="5"/>
  <c r="AX45" i="5"/>
  <c r="AY45" i="5"/>
  <c r="AU45" i="5"/>
  <c r="AN45" i="5"/>
  <c r="AO45" i="5"/>
  <c r="AS45" i="5"/>
  <c r="AT45" i="5"/>
  <c r="K9" i="5"/>
  <c r="AF40" i="5"/>
  <c r="AG40" i="5"/>
  <c r="AK40" i="5"/>
  <c r="AM40" i="5"/>
  <c r="AL40" i="5"/>
  <c r="AI40" i="5"/>
  <c r="AJ40" i="5"/>
  <c r="AB40" i="5"/>
  <c r="AC40" i="5"/>
  <c r="AD40" i="5"/>
  <c r="AH40" i="5"/>
  <c r="AE40" i="5"/>
  <c r="G50" i="5"/>
  <c r="F61" i="5"/>
  <c r="C11" i="15" l="1"/>
  <c r="V42" i="4"/>
  <c r="V79" i="4"/>
  <c r="P79" i="4"/>
  <c r="P42" i="4"/>
  <c r="W42" i="4"/>
  <c r="W79" i="4"/>
  <c r="L42" i="4"/>
  <c r="L79" i="4"/>
  <c r="X42" i="4"/>
  <c r="X79" i="4"/>
  <c r="Y42" i="4"/>
  <c r="Y79" i="4"/>
  <c r="N79" i="4"/>
  <c r="N42" i="4"/>
  <c r="F79" i="4"/>
  <c r="F42" i="4"/>
  <c r="Z79" i="4"/>
  <c r="Z42" i="4"/>
  <c r="AA79" i="4"/>
  <c r="AA42" i="4"/>
  <c r="H42" i="4"/>
  <c r="H79" i="4"/>
  <c r="AD79" i="4"/>
  <c r="AD42" i="4"/>
  <c r="U42" i="4"/>
  <c r="U79" i="4"/>
  <c r="AF42" i="4"/>
  <c r="AF79" i="4"/>
  <c r="M42" i="4"/>
  <c r="M79" i="4"/>
  <c r="J42" i="4"/>
  <c r="J79" i="4"/>
  <c r="K42" i="4"/>
  <c r="K79" i="4"/>
  <c r="AB79" i="4"/>
  <c r="AB42" i="4"/>
  <c r="AE79" i="4"/>
  <c r="AE42" i="4"/>
  <c r="I42" i="4"/>
  <c r="I79" i="4"/>
  <c r="G79" i="4"/>
  <c r="G42" i="4"/>
  <c r="Q79" i="4"/>
  <c r="Q42" i="4"/>
  <c r="T42" i="4"/>
  <c r="T79" i="4"/>
  <c r="O79" i="4"/>
  <c r="O42" i="4"/>
  <c r="S79" i="4"/>
  <c r="S42" i="4"/>
  <c r="R79" i="4"/>
  <c r="R42" i="4"/>
  <c r="AC79" i="4"/>
  <c r="AC42" i="4"/>
  <c r="F48" i="5"/>
  <c r="BH48" i="5"/>
  <c r="AW48" i="5"/>
  <c r="E48" i="5"/>
  <c r="V48" i="5"/>
  <c r="AS48" i="5"/>
  <c r="BD48" i="5"/>
  <c r="AF48" i="5"/>
  <c r="BF48" i="5"/>
  <c r="AH48" i="5"/>
  <c r="BC48" i="5"/>
  <c r="BK48" i="5"/>
  <c r="AA48" i="5"/>
  <c r="BJ48" i="5"/>
  <c r="AT48" i="5"/>
  <c r="M48" i="5"/>
  <c r="S48" i="5"/>
  <c r="H48" i="5"/>
  <c r="AJ48" i="5"/>
  <c r="BI45" i="5"/>
  <c r="BB45" i="5"/>
  <c r="BD45" i="5"/>
  <c r="BC45" i="5"/>
  <c r="BE45" i="5"/>
  <c r="BF45" i="5"/>
  <c r="AZ45" i="5"/>
  <c r="BA45" i="5"/>
  <c r="BG45" i="5"/>
  <c r="BJ45" i="5"/>
  <c r="BK45" i="5"/>
  <c r="BH45" i="5"/>
  <c r="X48" i="5"/>
  <c r="AP48" i="5"/>
  <c r="P48" i="5"/>
  <c r="AE48" i="5"/>
  <c r="BF42" i="5"/>
  <c r="BK42" i="5"/>
  <c r="BA42" i="5"/>
  <c r="AZ42" i="5"/>
  <c r="BJ42" i="5"/>
  <c r="BB42" i="5"/>
  <c r="BC42" i="5"/>
  <c r="BD42" i="5"/>
  <c r="BH42" i="5"/>
  <c r="BE42" i="5"/>
  <c r="BG42" i="5"/>
  <c r="BI42" i="5"/>
  <c r="AD48" i="5"/>
  <c r="Z48" i="5"/>
  <c r="L7" i="5"/>
  <c r="AP38" i="5"/>
  <c r="AQ38" i="5"/>
  <c r="AU38" i="5"/>
  <c r="AV38" i="5"/>
  <c r="AW38" i="5"/>
  <c r="AY38" i="5"/>
  <c r="AN38" i="5"/>
  <c r="AO38" i="5"/>
  <c r="AX38" i="5"/>
  <c r="AR38" i="5"/>
  <c r="AT38" i="5"/>
  <c r="AS38" i="5"/>
  <c r="BI48" i="5"/>
  <c r="AB48" i="5"/>
  <c r="W48" i="5"/>
  <c r="AX48" i="5"/>
  <c r="BC39" i="5"/>
  <c r="BD39" i="5"/>
  <c r="BH39" i="5"/>
  <c r="BI39" i="5"/>
  <c r="BJ39" i="5"/>
  <c r="BA39" i="5"/>
  <c r="BB39" i="5"/>
  <c r="BE39" i="5"/>
  <c r="BK39" i="5"/>
  <c r="AZ39" i="5"/>
  <c r="BF39" i="5"/>
  <c r="BG39" i="5"/>
  <c r="BE41" i="5"/>
  <c r="BJ41" i="5"/>
  <c r="AZ41" i="5"/>
  <c r="BK41" i="5"/>
  <c r="BA41" i="5"/>
  <c r="BB41" i="5"/>
  <c r="BF41" i="5"/>
  <c r="BG41" i="5"/>
  <c r="BI41" i="5"/>
  <c r="BC41" i="5"/>
  <c r="BD41" i="5"/>
  <c r="BH41" i="5"/>
  <c r="L9" i="5"/>
  <c r="AR40" i="5"/>
  <c r="AS40" i="5"/>
  <c r="AW40" i="5"/>
  <c r="AX40" i="5"/>
  <c r="AY40" i="5"/>
  <c r="AN40" i="5"/>
  <c r="AQ40" i="5"/>
  <c r="AT40" i="5"/>
  <c r="AU40" i="5"/>
  <c r="AO40" i="5"/>
  <c r="AP40" i="5"/>
  <c r="AV40" i="5"/>
  <c r="K48" i="5"/>
  <c r="BE48" i="5"/>
  <c r="AO48" i="5"/>
  <c r="BJ46" i="5"/>
  <c r="BC46" i="5"/>
  <c r="BD46" i="5"/>
  <c r="BE46" i="5"/>
  <c r="BI46" i="5"/>
  <c r="BK46" i="5"/>
  <c r="AZ46" i="5"/>
  <c r="BA46" i="5"/>
  <c r="BB46" i="5"/>
  <c r="BF46" i="5"/>
  <c r="BG46" i="5"/>
  <c r="BH46" i="5"/>
  <c r="N48" i="5"/>
  <c r="AL48" i="5"/>
  <c r="BG48" i="5"/>
  <c r="T48" i="5"/>
  <c r="AV48" i="5"/>
  <c r="J48" i="5"/>
  <c r="Y48" i="5"/>
  <c r="BA48" i="5"/>
  <c r="R48" i="5"/>
  <c r="L48" i="5"/>
  <c r="AR48" i="5"/>
  <c r="I48" i="5"/>
  <c r="BG43" i="5"/>
  <c r="AZ43" i="5"/>
  <c r="BA43" i="5"/>
  <c r="BB43" i="5"/>
  <c r="BF43" i="5"/>
  <c r="BH43" i="5"/>
  <c r="BI43" i="5"/>
  <c r="BD43" i="5"/>
  <c r="BJ43" i="5"/>
  <c r="BK43" i="5"/>
  <c r="BC43" i="5"/>
  <c r="BE43" i="5"/>
  <c r="D53" i="11"/>
  <c r="D27" i="11"/>
  <c r="AZ48" i="5"/>
  <c r="O48" i="5"/>
  <c r="G48" i="5"/>
  <c r="AK48" i="5"/>
  <c r="AC48" i="5"/>
  <c r="U48" i="5"/>
  <c r="Q48" i="5"/>
  <c r="AU48" i="5"/>
  <c r="AG48" i="5"/>
  <c r="AQ48" i="5"/>
  <c r="BK47" i="5"/>
  <c r="BD47" i="5"/>
  <c r="BF47" i="5"/>
  <c r="BE47" i="5"/>
  <c r="BC47" i="5"/>
  <c r="BG47" i="5"/>
  <c r="BH47" i="5"/>
  <c r="BA47" i="5"/>
  <c r="BB47" i="5"/>
  <c r="BI47" i="5"/>
  <c r="BJ47" i="5"/>
  <c r="AZ47" i="5"/>
  <c r="D48" i="5"/>
  <c r="BB48" i="5"/>
  <c r="AY48" i="5"/>
  <c r="AM48" i="5"/>
  <c r="AI48" i="5"/>
  <c r="BH44" i="5"/>
  <c r="BA44" i="5"/>
  <c r="BC44" i="5"/>
  <c r="BB44" i="5"/>
  <c r="AZ44" i="5"/>
  <c r="BE44" i="5"/>
  <c r="BD44" i="5"/>
  <c r="BI44" i="5"/>
  <c r="BJ44" i="5"/>
  <c r="BG44" i="5"/>
  <c r="BK44" i="5"/>
  <c r="BF44" i="5"/>
  <c r="D17" i="5"/>
  <c r="H50" i="5"/>
  <c r="G61" i="5"/>
  <c r="C25" i="15"/>
  <c r="D25" i="15" s="1"/>
  <c r="D11" i="15" l="1"/>
  <c r="BB38" i="5"/>
  <c r="BC38" i="5"/>
  <c r="BG38" i="5"/>
  <c r="BI38" i="5"/>
  <c r="BH38" i="5"/>
  <c r="AZ38" i="5"/>
  <c r="BA38" i="5"/>
  <c r="BD38" i="5"/>
  <c r="BF38" i="5"/>
  <c r="BJ38" i="5"/>
  <c r="BK38" i="5"/>
  <c r="BE38" i="5"/>
  <c r="BD40" i="5"/>
  <c r="BI40" i="5"/>
  <c r="BK40" i="5"/>
  <c r="BJ40" i="5"/>
  <c r="BC40" i="5"/>
  <c r="BE40" i="5"/>
  <c r="BF40" i="5"/>
  <c r="BG40" i="5"/>
  <c r="BH40" i="5"/>
  <c r="BB40" i="5"/>
  <c r="AZ40" i="5"/>
  <c r="BA40" i="5"/>
  <c r="P6" i="5"/>
  <c r="P12" i="5"/>
  <c r="I50" i="5"/>
  <c r="H61" i="5"/>
  <c r="J50" i="5" l="1"/>
  <c r="I61" i="5"/>
  <c r="W44" i="1" l="1"/>
  <c r="D18" i="3"/>
  <c r="C30" i="14"/>
  <c r="C119" i="4"/>
  <c r="C46" i="14" s="1"/>
  <c r="W45" i="1"/>
  <c r="D21" i="10"/>
  <c r="D49" i="10" s="1"/>
  <c r="D17" i="10"/>
  <c r="E49" i="3"/>
  <c r="K50" i="5"/>
  <c r="J61" i="5"/>
  <c r="W47" i="1" l="1"/>
  <c r="D21" i="3"/>
  <c r="L49" i="3" s="1"/>
  <c r="AB42" i="10"/>
  <c r="AB49" i="10"/>
  <c r="AC49" i="10"/>
  <c r="AC42" i="10"/>
  <c r="AA42" i="10"/>
  <c r="AA49" i="10"/>
  <c r="AB42" i="3"/>
  <c r="AC42" i="3"/>
  <c r="AA49" i="3"/>
  <c r="AA42" i="3"/>
  <c r="AB49" i="3"/>
  <c r="AC49" i="3"/>
  <c r="Z34" i="1"/>
  <c r="C41" i="14"/>
  <c r="H29" i="14" s="1"/>
  <c r="Z36" i="1"/>
  <c r="D19" i="3"/>
  <c r="D59" i="3" s="1"/>
  <c r="D30" i="14"/>
  <c r="D41" i="14" s="1"/>
  <c r="C122" i="4"/>
  <c r="C49" i="14" s="1"/>
  <c r="X44" i="1"/>
  <c r="V49" i="3"/>
  <c r="U42" i="3"/>
  <c r="U49" i="3"/>
  <c r="Z49" i="3"/>
  <c r="S49" i="3"/>
  <c r="T42" i="3"/>
  <c r="X49" i="3"/>
  <c r="W42" i="3"/>
  <c r="S42" i="3"/>
  <c r="Y42" i="3"/>
  <c r="W49" i="3"/>
  <c r="T49" i="3"/>
  <c r="Y49" i="3"/>
  <c r="V42" i="3"/>
  <c r="Z42" i="3"/>
  <c r="X42" i="3"/>
  <c r="F49" i="10"/>
  <c r="W42" i="10"/>
  <c r="G49" i="10"/>
  <c r="F42" i="10"/>
  <c r="T49" i="10"/>
  <c r="V49" i="10"/>
  <c r="X42" i="10"/>
  <c r="S42" i="10"/>
  <c r="Z42" i="10"/>
  <c r="Y49" i="10"/>
  <c r="Z49" i="10"/>
  <c r="U49" i="10"/>
  <c r="Y42" i="10"/>
  <c r="V42" i="10"/>
  <c r="E49" i="10"/>
  <c r="X49" i="10"/>
  <c r="U42" i="10"/>
  <c r="W49" i="10"/>
  <c r="T42" i="10"/>
  <c r="S49" i="10"/>
  <c r="D59" i="10"/>
  <c r="D61" i="10" s="1"/>
  <c r="D20" i="10"/>
  <c r="L49" i="10"/>
  <c r="Q49" i="10"/>
  <c r="R42" i="10"/>
  <c r="L42" i="10"/>
  <c r="H49" i="10"/>
  <c r="O49" i="10"/>
  <c r="Q42" i="10"/>
  <c r="I49" i="10"/>
  <c r="M49" i="10"/>
  <c r="M42" i="10"/>
  <c r="I42" i="10"/>
  <c r="H42" i="10"/>
  <c r="K49" i="10"/>
  <c r="N42" i="10"/>
  <c r="N49" i="10"/>
  <c r="O42" i="10"/>
  <c r="K42" i="10"/>
  <c r="R49" i="10"/>
  <c r="J42" i="10"/>
  <c r="P42" i="10"/>
  <c r="J49" i="10"/>
  <c r="P49" i="10"/>
  <c r="R49" i="3"/>
  <c r="O42" i="3"/>
  <c r="L50" i="5"/>
  <c r="K61" i="5"/>
  <c r="M49" i="3" l="1"/>
  <c r="O49" i="3"/>
  <c r="N42" i="3"/>
  <c r="R42" i="3"/>
  <c r="P42" i="3"/>
  <c r="P49" i="3"/>
  <c r="Q49" i="3"/>
  <c r="N49" i="3"/>
  <c r="M42" i="3"/>
  <c r="Q42" i="3"/>
  <c r="H49" i="3"/>
  <c r="J42" i="3"/>
  <c r="G49" i="3"/>
  <c r="F49" i="3"/>
  <c r="F42" i="3"/>
  <c r="I42" i="3"/>
  <c r="L42" i="3"/>
  <c r="J49" i="3"/>
  <c r="H42" i="3"/>
  <c r="K42" i="3"/>
  <c r="I49" i="3"/>
  <c r="K49" i="3"/>
  <c r="D20" i="3"/>
  <c r="F29" i="10"/>
  <c r="F35" i="3"/>
  <c r="F29" i="3"/>
  <c r="F35" i="10"/>
  <c r="AA35" i="1"/>
  <c r="AA33" i="1"/>
  <c r="AA34" i="1"/>
  <c r="H40" i="14"/>
  <c r="H31" i="14"/>
  <c r="H32" i="14"/>
  <c r="H39" i="14"/>
  <c r="H36" i="14"/>
  <c r="H37" i="14"/>
  <c r="H34" i="14"/>
  <c r="H35" i="14"/>
  <c r="H38" i="14"/>
  <c r="H30" i="14"/>
  <c r="H33" i="14"/>
  <c r="C42" i="14"/>
  <c r="D17" i="3"/>
  <c r="D119" i="4"/>
  <c r="D46" i="14" s="1"/>
  <c r="D120" i="4"/>
  <c r="D47" i="14" s="1"/>
  <c r="D121" i="4"/>
  <c r="D48" i="14" s="1"/>
  <c r="X47" i="1"/>
  <c r="X46" i="1"/>
  <c r="X45" i="1"/>
  <c r="D42" i="10"/>
  <c r="D48" i="10"/>
  <c r="D48" i="3"/>
  <c r="D28" i="3" s="1"/>
  <c r="D42" i="3"/>
  <c r="E42" i="10"/>
  <c r="E35" i="10"/>
  <c r="D29" i="10"/>
  <c r="G42" i="10"/>
  <c r="E29" i="10"/>
  <c r="M50" i="5"/>
  <c r="L61" i="5"/>
  <c r="E29" i="3" l="1"/>
  <c r="E35" i="3"/>
  <c r="D83" i="4" s="1"/>
  <c r="E55" i="4"/>
  <c r="E80" i="4"/>
  <c r="E42" i="4" s="1"/>
  <c r="E83" i="4"/>
  <c r="G42" i="3"/>
  <c r="E42" i="3"/>
  <c r="H41" i="14"/>
  <c r="D29" i="3"/>
  <c r="C55" i="4" s="1"/>
  <c r="D55" i="4"/>
  <c r="D122" i="4"/>
  <c r="D49" i="14" s="1"/>
  <c r="D50" i="3"/>
  <c r="D28" i="10"/>
  <c r="C54" i="4" s="1"/>
  <c r="D50" i="10"/>
  <c r="D43" i="10" s="1"/>
  <c r="D35" i="10"/>
  <c r="N50" i="5"/>
  <c r="M61" i="5"/>
  <c r="D80" i="4" l="1"/>
  <c r="D79" i="4" s="1"/>
  <c r="E79" i="4"/>
  <c r="D35" i="3"/>
  <c r="C80" i="4" s="1"/>
  <c r="C42" i="4" s="1"/>
  <c r="D43" i="3"/>
  <c r="D53" i="10"/>
  <c r="E48" i="10" s="1"/>
  <c r="E50" i="10" s="1"/>
  <c r="E43" i="10" s="1"/>
  <c r="O50" i="5"/>
  <c r="N61" i="5"/>
  <c r="D42" i="4" l="1"/>
  <c r="C83" i="4"/>
  <c r="C79" i="4"/>
  <c r="E53" i="10"/>
  <c r="F48" i="10" s="1"/>
  <c r="F50" i="10" s="1"/>
  <c r="F43" i="10" s="1"/>
  <c r="P50" i="5"/>
  <c r="O61" i="5"/>
  <c r="F53" i="10" l="1"/>
  <c r="G48" i="10" s="1"/>
  <c r="G50" i="10" s="1"/>
  <c r="G43" i="10" s="1"/>
  <c r="P61" i="5"/>
  <c r="Q50" i="5"/>
  <c r="G53" i="10" l="1"/>
  <c r="H48" i="10" s="1"/>
  <c r="H50" i="10" s="1"/>
  <c r="H43" i="10" s="1"/>
  <c r="Q61" i="5"/>
  <c r="R50" i="5"/>
  <c r="H53" i="10" l="1"/>
  <c r="I48" i="10" s="1"/>
  <c r="I50" i="10" s="1"/>
  <c r="I43" i="10" s="1"/>
  <c r="S50" i="5"/>
  <c r="R61" i="5"/>
  <c r="I53" i="10" l="1"/>
  <c r="J48" i="10" s="1"/>
  <c r="J50" i="10" s="1"/>
  <c r="J43" i="10" s="1"/>
  <c r="S61" i="5"/>
  <c r="T50" i="5"/>
  <c r="J53" i="10" l="1"/>
  <c r="K48" i="10" s="1"/>
  <c r="K50" i="10" s="1"/>
  <c r="K43" i="10" s="1"/>
  <c r="T61" i="5"/>
  <c r="U50" i="5"/>
  <c r="K53" i="10" l="1"/>
  <c r="L48" i="10" s="1"/>
  <c r="L50" i="10" s="1"/>
  <c r="L43" i="10" s="1"/>
  <c r="U61" i="5"/>
  <c r="V50" i="5"/>
  <c r="L53" i="10" l="1"/>
  <c r="M48" i="10" s="1"/>
  <c r="M50" i="10" s="1"/>
  <c r="M43" i="10" s="1"/>
  <c r="W50" i="5"/>
  <c r="V61" i="5"/>
  <c r="M53" i="10" l="1"/>
  <c r="N48" i="10" s="1"/>
  <c r="N50" i="10" s="1"/>
  <c r="N43" i="10" s="1"/>
  <c r="X50" i="5"/>
  <c r="W61" i="5"/>
  <c r="N53" i="10" l="1"/>
  <c r="O48" i="10" s="1"/>
  <c r="O50" i="10" s="1"/>
  <c r="O53" i="10" s="1"/>
  <c r="P48" i="10" s="1"/>
  <c r="Y50" i="5"/>
  <c r="X61" i="5"/>
  <c r="P50" i="10" l="1"/>
  <c r="D30" i="10"/>
  <c r="O43" i="10"/>
  <c r="D36" i="10" s="1"/>
  <c r="Y61" i="5"/>
  <c r="Z50" i="5"/>
  <c r="C44" i="4" l="1"/>
  <c r="D34" i="10"/>
  <c r="E28" i="10" s="1"/>
  <c r="P43" i="10"/>
  <c r="P53" i="10"/>
  <c r="Q48" i="10" s="1"/>
  <c r="Q50" i="10" s="1"/>
  <c r="Z61" i="5"/>
  <c r="AA50" i="5"/>
  <c r="Q43" i="10" l="1"/>
  <c r="Q53" i="10"/>
  <c r="R48" i="10" s="1"/>
  <c r="R50" i="10" s="1"/>
  <c r="R43" i="10" s="1"/>
  <c r="AB50" i="5"/>
  <c r="AA61" i="5"/>
  <c r="R53" i="10" l="1"/>
  <c r="S48" i="10" s="1"/>
  <c r="S50" i="10" s="1"/>
  <c r="AB61" i="5"/>
  <c r="AC50" i="5"/>
  <c r="S43" i="10" l="1"/>
  <c r="S53" i="10"/>
  <c r="T48" i="10" s="1"/>
  <c r="T50" i="10" s="1"/>
  <c r="T43" i="10" s="1"/>
  <c r="AD50" i="5"/>
  <c r="AC61" i="5"/>
  <c r="T53" i="10" l="1"/>
  <c r="U48" i="10" s="1"/>
  <c r="U50" i="10" s="1"/>
  <c r="U43" i="10" s="1"/>
  <c r="AD61" i="5"/>
  <c r="AE50" i="5"/>
  <c r="U53" i="10" l="1"/>
  <c r="V48" i="10" s="1"/>
  <c r="V50" i="10" s="1"/>
  <c r="AF50" i="5"/>
  <c r="AE61" i="5"/>
  <c r="V53" i="10" l="1"/>
  <c r="W48" i="10" s="1"/>
  <c r="V43" i="10"/>
  <c r="AF61" i="5"/>
  <c r="AG50" i="5"/>
  <c r="W50" i="10" l="1"/>
  <c r="W43" i="10" s="1"/>
  <c r="AH50" i="5"/>
  <c r="AG61" i="5"/>
  <c r="W53" i="10" l="1"/>
  <c r="X48" i="10" s="1"/>
  <c r="X50" i="10" s="1"/>
  <c r="X43" i="10" s="1"/>
  <c r="AI50" i="5"/>
  <c r="AH61" i="5"/>
  <c r="AJ50" i="5" l="1"/>
  <c r="AI61" i="5"/>
  <c r="AK50" i="5" l="1"/>
  <c r="AJ61" i="5"/>
  <c r="AL50" i="5" l="1"/>
  <c r="AK61" i="5"/>
  <c r="AM50" i="5" l="1"/>
  <c r="AL61" i="5"/>
  <c r="AN50" i="5" l="1"/>
  <c r="AM61" i="5"/>
  <c r="AO50" i="5" l="1"/>
  <c r="AN61" i="5"/>
  <c r="AP50" i="5" l="1"/>
  <c r="AO61" i="5"/>
  <c r="AP61" i="5" l="1"/>
  <c r="AQ50" i="5"/>
  <c r="AR50" i="5" l="1"/>
  <c r="AQ61" i="5"/>
  <c r="AR61" i="5" l="1"/>
  <c r="AS50" i="5"/>
  <c r="AT50" i="5" l="1"/>
  <c r="AS61" i="5"/>
  <c r="AT61" i="5" l="1"/>
  <c r="AU50" i="5"/>
  <c r="AV50" i="5" l="1"/>
  <c r="AU61" i="5"/>
  <c r="AV61" i="5" l="1"/>
  <c r="AW50" i="5"/>
  <c r="AX50" i="5" l="1"/>
  <c r="AW61" i="5"/>
  <c r="AX61" i="5" l="1"/>
  <c r="AY50" i="5"/>
  <c r="AZ50" i="5" l="1"/>
  <c r="AY61" i="5"/>
  <c r="BA50" i="5" l="1"/>
  <c r="AZ61" i="5"/>
  <c r="BB50" i="5" l="1"/>
  <c r="BA61" i="5"/>
  <c r="BB61" i="5" l="1"/>
  <c r="BC50" i="5"/>
  <c r="BD50" i="5" l="1"/>
  <c r="BC61" i="5"/>
  <c r="BD61" i="5" l="1"/>
  <c r="BE50" i="5"/>
  <c r="BF50" i="5" l="1"/>
  <c r="BE61" i="5"/>
  <c r="BG50" i="5" l="1"/>
  <c r="BF61" i="5"/>
  <c r="BH50" i="5" l="1"/>
  <c r="BG61" i="5"/>
  <c r="BI50" i="5" l="1"/>
  <c r="BH61" i="5"/>
  <c r="BJ50" i="5" l="1"/>
  <c r="BI61" i="5"/>
  <c r="BK50" i="5" l="1"/>
  <c r="BJ61" i="5"/>
  <c r="BK61" i="5" l="1"/>
  <c r="AC36" i="3" l="1"/>
  <c r="U36" i="3"/>
  <c r="AE36" i="3"/>
  <c r="AA36" i="3"/>
  <c r="AG36" i="3"/>
  <c r="R36" i="3"/>
  <c r="T36" i="3"/>
  <c r="O36" i="3"/>
  <c r="L36" i="3"/>
  <c r="Q36" i="3"/>
  <c r="V36" i="3"/>
  <c r="S36" i="3"/>
  <c r="AD36" i="3"/>
  <c r="P36" i="3"/>
  <c r="AF36" i="3"/>
  <c r="M36" i="3"/>
  <c r="Y36" i="3"/>
  <c r="X36" i="3"/>
  <c r="N36" i="3"/>
  <c r="AB36" i="3"/>
  <c r="W36" i="3"/>
  <c r="Z36" i="3"/>
  <c r="S43" i="4" l="1"/>
  <c r="X43" i="4"/>
  <c r="L43" i="4"/>
  <c r="Z43" i="4"/>
  <c r="AE43" i="4"/>
  <c r="AD43" i="4"/>
  <c r="O43" i="4"/>
  <c r="T43" i="4"/>
  <c r="AA43" i="4"/>
  <c r="AB43" i="4"/>
  <c r="Q43" i="4"/>
  <c r="R43" i="4"/>
  <c r="K43" i="4"/>
  <c r="M43" i="4"/>
  <c r="U43" i="4"/>
  <c r="N43" i="4"/>
  <c r="W43" i="4"/>
  <c r="AF43" i="4"/>
  <c r="AC43" i="4"/>
  <c r="Y43" i="4"/>
  <c r="V43" i="4"/>
  <c r="P43" i="4"/>
  <c r="D52" i="3" l="1"/>
  <c r="D53" i="3" l="1"/>
  <c r="E48" i="3" s="1"/>
  <c r="E50" i="3" s="1"/>
  <c r="D51" i="3"/>
  <c r="E43" i="3" l="1"/>
  <c r="AD52" i="10" l="1"/>
  <c r="X52" i="10"/>
  <c r="Y52" i="10"/>
  <c r="AF52" i="10"/>
  <c r="AE52" i="10"/>
  <c r="AB52" i="10"/>
  <c r="Z52" i="10"/>
  <c r="AC52" i="10"/>
  <c r="AG52" i="10"/>
  <c r="AA52" i="10"/>
  <c r="BE52" i="10"/>
  <c r="AV52" i="10"/>
  <c r="BD52" i="10"/>
  <c r="AY52" i="10"/>
  <c r="BA52" i="10"/>
  <c r="AZ52" i="10"/>
  <c r="AR52" i="10"/>
  <c r="BI52" i="10"/>
  <c r="AI52" i="10"/>
  <c r="AJ52" i="10"/>
  <c r="AO52" i="10"/>
  <c r="AP52" i="10"/>
  <c r="BB52" i="10"/>
  <c r="BC52" i="10"/>
  <c r="AH52" i="10"/>
  <c r="BJ52" i="10"/>
  <c r="AK52" i="10"/>
  <c r="BG52" i="10"/>
  <c r="AU52" i="10"/>
  <c r="BH52" i="10"/>
  <c r="AT52" i="10"/>
  <c r="AM52" i="10"/>
  <c r="AX52" i="10"/>
  <c r="BF52" i="10"/>
  <c r="BK52" i="10"/>
  <c r="AN52" i="10"/>
  <c r="AL52" i="10"/>
  <c r="AS52" i="10"/>
  <c r="AQ52" i="10"/>
  <c r="AW52" i="10"/>
  <c r="F33" i="10" l="1"/>
  <c r="G33" i="10"/>
  <c r="H33" i="10"/>
  <c r="X51" i="10"/>
  <c r="E33" i="10"/>
  <c r="X53" i="10"/>
  <c r="Y48" i="10" s="1"/>
  <c r="H43" i="11" l="1"/>
  <c r="H60" i="10"/>
  <c r="H61" i="10" s="1"/>
  <c r="G60" i="10"/>
  <c r="G61" i="10" s="1"/>
  <c r="G43" i="11"/>
  <c r="F60" i="10"/>
  <c r="F61" i="10" s="1"/>
  <c r="F43" i="11"/>
  <c r="Y50" i="10"/>
  <c r="E43" i="11"/>
  <c r="E60" i="10"/>
  <c r="E61" i="10" s="1"/>
  <c r="Y51" i="10" l="1"/>
  <c r="Y43" i="10"/>
  <c r="Y53" i="10"/>
  <c r="Z48" i="10" s="1"/>
  <c r="Z50" i="10" l="1"/>
  <c r="Z53" i="10" s="1"/>
  <c r="AA48" i="10" s="1"/>
  <c r="AA50" i="10" s="1"/>
  <c r="Z51" i="10"/>
  <c r="Z43" i="10" l="1"/>
  <c r="AA53" i="10"/>
  <c r="AB48" i="10" s="1"/>
  <c r="AB50" i="10" s="1"/>
  <c r="AA43" i="10"/>
  <c r="E30" i="10"/>
  <c r="E31" i="10"/>
  <c r="D14" i="4" s="1"/>
  <c r="AA51" i="10"/>
  <c r="E32" i="10" s="1"/>
  <c r="E36" i="10" l="1"/>
  <c r="D44" i="4" s="1"/>
  <c r="AB53" i="10"/>
  <c r="AC48" i="10" s="1"/>
  <c r="AC50" i="10" s="1"/>
  <c r="AC53" i="10" s="1"/>
  <c r="AD48" i="10" s="1"/>
  <c r="AB43" i="10"/>
  <c r="AB51" i="10"/>
  <c r="E34" i="10" l="1"/>
  <c r="F28" i="10" s="1"/>
  <c r="AD50" i="10"/>
  <c r="AD53" i="10" s="1"/>
  <c r="AE48" i="10" s="1"/>
  <c r="AC43" i="10"/>
  <c r="AC51" i="10"/>
  <c r="AE50" i="10" l="1"/>
  <c r="AE53" i="10" s="1"/>
  <c r="AF48" i="10" s="1"/>
  <c r="AF50" i="10" s="1"/>
  <c r="AF43" i="10" s="1"/>
  <c r="AD43" i="10"/>
  <c r="AD51" i="10"/>
  <c r="AE51" i="10" l="1"/>
  <c r="AE43" i="10"/>
  <c r="AF53" i="10"/>
  <c r="AG48" i="10" s="1"/>
  <c r="AF51" i="10"/>
  <c r="AG50" i="10" l="1"/>
  <c r="AG53" i="10" s="1"/>
  <c r="AH48" i="10" s="1"/>
  <c r="AH50" i="10" l="1"/>
  <c r="AH53" i="10" s="1"/>
  <c r="AI48" i="10" s="1"/>
  <c r="AG43" i="10"/>
  <c r="AG51" i="10"/>
  <c r="AI50" i="10" l="1"/>
  <c r="AI43" i="10" s="1"/>
  <c r="AH43" i="10"/>
  <c r="AH51" i="10"/>
  <c r="AI53" i="10" l="1"/>
  <c r="AJ48" i="10" s="1"/>
  <c r="AJ50" i="10" s="1"/>
  <c r="AJ53" i="10" s="1"/>
  <c r="AK48" i="10" s="1"/>
  <c r="AI51" i="10"/>
  <c r="AJ51" i="10" l="1"/>
  <c r="AJ43" i="10"/>
  <c r="AK50" i="10"/>
  <c r="AK43" i="10" s="1"/>
  <c r="AK53" i="10" l="1"/>
  <c r="AL48" i="10" s="1"/>
  <c r="AL50" i="10" s="1"/>
  <c r="AL53" i="10" s="1"/>
  <c r="AM48" i="10" s="1"/>
  <c r="AM50" i="10" s="1"/>
  <c r="AK51" i="10"/>
  <c r="AM43" i="10" l="1"/>
  <c r="F30" i="10"/>
  <c r="AL51" i="10"/>
  <c r="AL43" i="10"/>
  <c r="AM53" i="10"/>
  <c r="AN48" i="10" s="1"/>
  <c r="AM51" i="10"/>
  <c r="F31" i="10"/>
  <c r="F32" i="10" l="1"/>
  <c r="F36" i="10"/>
  <c r="E44" i="4" s="1"/>
  <c r="E14" i="4"/>
  <c r="AN50" i="10"/>
  <c r="F34" i="10" l="1"/>
  <c r="G28" i="10" s="1"/>
  <c r="AN43" i="10"/>
  <c r="AN51" i="10"/>
  <c r="AN53" i="10"/>
  <c r="AO48" i="10" s="1"/>
  <c r="AO50" i="10" l="1"/>
  <c r="AO53" i="10" l="1"/>
  <c r="AP48" i="10" s="1"/>
  <c r="AP50" i="10" s="1"/>
  <c r="AP53" i="10" s="1"/>
  <c r="AQ48" i="10" s="1"/>
  <c r="AO43" i="10"/>
  <c r="AO51" i="10"/>
  <c r="AP51" i="10" l="1"/>
  <c r="AP43" i="10"/>
  <c r="AQ50" i="10"/>
  <c r="AQ43" i="10" s="1"/>
  <c r="AQ53" i="10" l="1"/>
  <c r="AR48" i="10" s="1"/>
  <c r="AR50" i="10" s="1"/>
  <c r="AR53" i="10" s="1"/>
  <c r="AS48" i="10" s="1"/>
  <c r="AQ51" i="10"/>
  <c r="AS50" i="10" l="1"/>
  <c r="AS43" i="10" s="1"/>
  <c r="AR43" i="10"/>
  <c r="AR51" i="10"/>
  <c r="AS53" i="10" l="1"/>
  <c r="AT48" i="10" s="1"/>
  <c r="AT50" i="10" s="1"/>
  <c r="AT53" i="10" s="1"/>
  <c r="AU48" i="10" s="1"/>
  <c r="AS51" i="10"/>
  <c r="AU50" i="10" l="1"/>
  <c r="AU43" i="10" s="1"/>
  <c r="AT43" i="10"/>
  <c r="AT51" i="10"/>
  <c r="AU53" i="10" l="1"/>
  <c r="AV48" i="10" s="1"/>
  <c r="AV50" i="10" s="1"/>
  <c r="AV53" i="10" s="1"/>
  <c r="AW48" i="10" s="1"/>
  <c r="AU51" i="10"/>
  <c r="AW50" i="10" l="1"/>
  <c r="AW53" i="10" s="1"/>
  <c r="AX48" i="10" s="1"/>
  <c r="AV43" i="10"/>
  <c r="AV51" i="10"/>
  <c r="AW51" i="10" l="1"/>
  <c r="AW43" i="10"/>
  <c r="AX50" i="10"/>
  <c r="AX53" i="10" s="1"/>
  <c r="AY48" i="10" s="1"/>
  <c r="AY50" i="10" s="1"/>
  <c r="AY43" i="10" l="1"/>
  <c r="G30" i="10"/>
  <c r="AX51" i="10"/>
  <c r="AX43" i="10"/>
  <c r="AY53" i="10"/>
  <c r="AZ48" i="10" s="1"/>
  <c r="AY51" i="10"/>
  <c r="G31" i="10"/>
  <c r="G32" i="10" l="1"/>
  <c r="G36" i="10"/>
  <c r="F44" i="4" s="1"/>
  <c r="F14" i="4"/>
  <c r="AZ50" i="10"/>
  <c r="AZ53" i="10" s="1"/>
  <c r="BA48" i="10" s="1"/>
  <c r="G34" i="10" l="1"/>
  <c r="H28" i="10" s="1"/>
  <c r="BA50" i="10"/>
  <c r="BA53" i="10" s="1"/>
  <c r="BB48" i="10" s="1"/>
  <c r="AZ43" i="10"/>
  <c r="AZ51" i="10"/>
  <c r="BB50" i="10" l="1"/>
  <c r="BB53" i="10" s="1"/>
  <c r="BC48" i="10" s="1"/>
  <c r="BC50" i="10" s="1"/>
  <c r="BC43" i="10" s="1"/>
  <c r="BA43" i="10"/>
  <c r="BA51" i="10"/>
  <c r="BC53" i="10" l="1"/>
  <c r="BD48" i="10" s="1"/>
  <c r="BC51" i="10"/>
  <c r="BB43" i="10"/>
  <c r="BB51" i="10"/>
  <c r="BD50" i="10" l="1"/>
  <c r="BD53" i="10" s="1"/>
  <c r="BE48" i="10" s="1"/>
  <c r="BE50" i="10" l="1"/>
  <c r="BE53" i="10" s="1"/>
  <c r="BF48" i="10" s="1"/>
  <c r="BD43" i="10"/>
  <c r="BD51" i="10"/>
  <c r="BF50" i="10" l="1"/>
  <c r="BF53" i="10" s="1"/>
  <c r="BG48" i="10" s="1"/>
  <c r="BG50" i="10" s="1"/>
  <c r="BG43" i="10" s="1"/>
  <c r="BE43" i="10"/>
  <c r="BE51" i="10"/>
  <c r="BG53" i="10" l="1"/>
  <c r="BH48" i="10" s="1"/>
  <c r="BH50" i="10" s="1"/>
  <c r="BH43" i="10" s="1"/>
  <c r="BG51" i="10"/>
  <c r="BF43" i="10"/>
  <c r="BF51" i="10"/>
  <c r="BH53" i="10" l="1"/>
  <c r="BI48" i="10" s="1"/>
  <c r="BH51" i="10"/>
  <c r="BI50" i="10" l="1"/>
  <c r="BI43" i="10" s="1"/>
  <c r="BI53" i="10" l="1"/>
  <c r="BJ48" i="10" s="1"/>
  <c r="BJ50" i="10" s="1"/>
  <c r="BI51" i="10"/>
  <c r="BJ53" i="10" l="1"/>
  <c r="BK48" i="10" s="1"/>
  <c r="BK50" i="10" s="1"/>
  <c r="BK53" i="10" s="1"/>
  <c r="BL48" i="10" s="1"/>
  <c r="BJ51" i="10"/>
  <c r="BJ43" i="10"/>
  <c r="BK43" i="10" l="1"/>
  <c r="H36" i="10" s="1"/>
  <c r="G44" i="4" s="1"/>
  <c r="H30" i="10"/>
  <c r="BL50" i="10"/>
  <c r="BK51" i="10"/>
  <c r="H32" i="10" s="1"/>
  <c r="H31" i="10"/>
  <c r="BL43" i="10" l="1"/>
  <c r="G14" i="4"/>
  <c r="H34" i="10"/>
  <c r="I28" i="10" s="1"/>
  <c r="BM43" i="10" l="1"/>
  <c r="BN43" i="10" l="1"/>
  <c r="I36" i="10" s="1"/>
  <c r="H44" i="4" s="1"/>
  <c r="E61" i="1" l="1"/>
  <c r="E67" i="1" s="1"/>
  <c r="Q6" i="5"/>
  <c r="R6" i="5" s="1"/>
  <c r="S6" i="5" l="1"/>
  <c r="D65" i="5"/>
  <c r="E65" i="5"/>
  <c r="F65" i="5"/>
  <c r="G65" i="5"/>
  <c r="H65" i="5"/>
  <c r="I65" i="5"/>
  <c r="J65" i="5"/>
  <c r="K65" i="5"/>
  <c r="L65" i="5"/>
  <c r="M65" i="5"/>
  <c r="N65" i="5"/>
  <c r="O65" i="5"/>
  <c r="C6" i="15"/>
  <c r="Q12" i="5"/>
  <c r="D31" i="5" l="1"/>
  <c r="C10" i="4" s="1"/>
  <c r="D6" i="15"/>
  <c r="D14" i="15" s="1"/>
  <c r="C14" i="15"/>
  <c r="T6" i="5"/>
  <c r="P65" i="5"/>
  <c r="Q65" i="5"/>
  <c r="R65" i="5"/>
  <c r="S65" i="5"/>
  <c r="T65" i="5"/>
  <c r="U65" i="5"/>
  <c r="V65" i="5"/>
  <c r="W65" i="5"/>
  <c r="X65" i="5"/>
  <c r="Y65" i="5"/>
  <c r="Z65" i="5"/>
  <c r="AA65" i="5"/>
  <c r="E45" i="1"/>
  <c r="F45" i="1"/>
  <c r="E6" i="5"/>
  <c r="E31" i="5" l="1"/>
  <c r="E56" i="1"/>
  <c r="F17" i="5" s="1"/>
  <c r="F6" i="5"/>
  <c r="U6" i="5"/>
  <c r="AB65" i="5"/>
  <c r="AC65" i="5"/>
  <c r="AD65" i="5"/>
  <c r="AE65" i="5"/>
  <c r="AF65" i="5"/>
  <c r="AG65" i="5"/>
  <c r="AH65" i="5"/>
  <c r="AI65" i="5"/>
  <c r="AJ65" i="5"/>
  <c r="AK65" i="5"/>
  <c r="AL65" i="5"/>
  <c r="AM65" i="5"/>
  <c r="C7" i="15"/>
  <c r="E17" i="5"/>
  <c r="F56" i="1"/>
  <c r="G17" i="5" s="1"/>
  <c r="G6" i="5"/>
  <c r="H6" i="5" s="1"/>
  <c r="F31" i="5" l="1"/>
  <c r="F33" i="5" s="1"/>
  <c r="E37" i="5"/>
  <c r="E64" i="5" s="1"/>
  <c r="I37" i="5"/>
  <c r="I64" i="5" s="1"/>
  <c r="I6" i="5"/>
  <c r="F37" i="5"/>
  <c r="F64" i="5" s="1"/>
  <c r="M37" i="5"/>
  <c r="M64" i="5" s="1"/>
  <c r="J37" i="5"/>
  <c r="J64" i="5" s="1"/>
  <c r="O37" i="5"/>
  <c r="O64" i="5" s="1"/>
  <c r="L37" i="5"/>
  <c r="L64" i="5" s="1"/>
  <c r="N37" i="5"/>
  <c r="N64" i="5" s="1"/>
  <c r="K37" i="5"/>
  <c r="K64" i="5" s="1"/>
  <c r="G37" i="5"/>
  <c r="G64" i="5" s="1"/>
  <c r="H37" i="5"/>
  <c r="H64" i="5" s="1"/>
  <c r="D37" i="5"/>
  <c r="D64" i="5" s="1"/>
  <c r="V6" i="5"/>
  <c r="AN65" i="5"/>
  <c r="AO65" i="5"/>
  <c r="AP65" i="5"/>
  <c r="AQ65" i="5"/>
  <c r="AR65" i="5"/>
  <c r="AS65" i="5"/>
  <c r="AT65" i="5"/>
  <c r="AU65" i="5"/>
  <c r="AV65" i="5"/>
  <c r="AW65" i="5"/>
  <c r="AX65" i="5"/>
  <c r="AY65" i="5"/>
  <c r="C8" i="15"/>
  <c r="C9" i="15" s="1"/>
  <c r="C13" i="15" s="1"/>
  <c r="C15" i="15" s="1"/>
  <c r="C16" i="15" s="1"/>
  <c r="C17" i="15" s="1"/>
  <c r="C21" i="15" s="1"/>
  <c r="C22" i="15" s="1"/>
  <c r="C24" i="15" s="1"/>
  <c r="C26" i="15" s="1"/>
  <c r="C27" i="15" s="1"/>
  <c r="D7" i="15"/>
  <c r="C12" i="15"/>
  <c r="D10" i="4"/>
  <c r="E33" i="5"/>
  <c r="E10" i="4" l="1"/>
  <c r="D8" i="15"/>
  <c r="D9" i="15" s="1"/>
  <c r="D13" i="15" s="1"/>
  <c r="D15" i="15" s="1"/>
  <c r="D16" i="15" s="1"/>
  <c r="D17" i="15" s="1"/>
  <c r="D21" i="15" s="1"/>
  <c r="D22" i="15" s="1"/>
  <c r="D12" i="15"/>
  <c r="AZ65" i="5"/>
  <c r="BA65" i="5"/>
  <c r="BB65" i="5"/>
  <c r="BC65" i="5"/>
  <c r="BD65" i="5"/>
  <c r="BE65" i="5"/>
  <c r="BF65" i="5"/>
  <c r="BG65" i="5"/>
  <c r="BH65" i="5"/>
  <c r="BI65" i="5"/>
  <c r="BJ65" i="5"/>
  <c r="BK65" i="5"/>
  <c r="R37" i="5"/>
  <c r="R64" i="5" s="1"/>
  <c r="U37" i="5"/>
  <c r="U64" i="5" s="1"/>
  <c r="P37" i="5"/>
  <c r="P64" i="5" s="1"/>
  <c r="V37" i="5"/>
  <c r="V64" i="5" s="1"/>
  <c r="Y37" i="5"/>
  <c r="Y64" i="5" s="1"/>
  <c r="W37" i="5"/>
  <c r="W64" i="5" s="1"/>
  <c r="Z37" i="5"/>
  <c r="Z64" i="5" s="1"/>
  <c r="S37" i="5"/>
  <c r="S64" i="5" s="1"/>
  <c r="X37" i="5"/>
  <c r="X64" i="5" s="1"/>
  <c r="J6" i="5"/>
  <c r="AA37" i="5"/>
  <c r="AA64" i="5" s="1"/>
  <c r="Q37" i="5"/>
  <c r="Q64" i="5" s="1"/>
  <c r="T37" i="5"/>
  <c r="T64" i="5" s="1"/>
  <c r="G31" i="5"/>
  <c r="D30" i="5"/>
  <c r="C4" i="4" s="1"/>
  <c r="C6" i="4" s="1"/>
  <c r="AB37" i="5" l="1"/>
  <c r="AB64" i="5" s="1"/>
  <c r="K6" i="5"/>
  <c r="AJ37" i="5"/>
  <c r="AJ64" i="5" s="1"/>
  <c r="AE37" i="5"/>
  <c r="AE64" i="5" s="1"/>
  <c r="AF37" i="5"/>
  <c r="AF64" i="5" s="1"/>
  <c r="AC37" i="5"/>
  <c r="AC64" i="5" s="1"/>
  <c r="AK37" i="5"/>
  <c r="AK64" i="5" s="1"/>
  <c r="AG37" i="5"/>
  <c r="AG64" i="5" s="1"/>
  <c r="AD37" i="5"/>
  <c r="AD64" i="5" s="1"/>
  <c r="AL37" i="5"/>
  <c r="AL64" i="5" s="1"/>
  <c r="AH37" i="5"/>
  <c r="AH64" i="5" s="1"/>
  <c r="AM37" i="5"/>
  <c r="AM64" i="5" s="1"/>
  <c r="AI37" i="5"/>
  <c r="AI64" i="5" s="1"/>
  <c r="H31" i="5"/>
  <c r="C7" i="4"/>
  <c r="C8" i="4" s="1"/>
  <c r="G33" i="5"/>
  <c r="F10" i="4"/>
  <c r="E30" i="5"/>
  <c r="D28" i="15"/>
  <c r="D24" i="15"/>
  <c r="D26" i="15" s="1"/>
  <c r="D27" i="15" s="1"/>
  <c r="C9" i="4" l="1"/>
  <c r="C12" i="4" s="1"/>
  <c r="G10" i="4"/>
  <c r="H10" i="4" s="1"/>
  <c r="I10" i="4" s="1"/>
  <c r="J10" i="4" s="1"/>
  <c r="K10" i="4" s="1"/>
  <c r="L10" i="4" s="1"/>
  <c r="M10" i="4" s="1"/>
  <c r="N10" i="4" s="1"/>
  <c r="O10" i="4" s="1"/>
  <c r="P10" i="4" s="1"/>
  <c r="Q10" i="4" s="1"/>
  <c r="R10" i="4" s="1"/>
  <c r="S10" i="4" s="1"/>
  <c r="T10" i="4" s="1"/>
  <c r="U10" i="4" s="1"/>
  <c r="V10" i="4" s="1"/>
  <c r="W10" i="4" s="1"/>
  <c r="X10" i="4" s="1"/>
  <c r="Y10" i="4" s="1"/>
  <c r="Z10" i="4" s="1"/>
  <c r="AA10" i="4" s="1"/>
  <c r="AB10" i="4" s="1"/>
  <c r="AC10" i="4" s="1"/>
  <c r="AD10" i="4" s="1"/>
  <c r="AE10" i="4" s="1"/>
  <c r="AF10" i="4" s="1"/>
  <c r="H33" i="5"/>
  <c r="D4" i="4"/>
  <c r="D6" i="4" s="1"/>
  <c r="E32" i="5"/>
  <c r="F30" i="5"/>
  <c r="AV37" i="5"/>
  <c r="AV64" i="5" s="1"/>
  <c r="AW37" i="5"/>
  <c r="AW64" i="5" s="1"/>
  <c r="AX37" i="5"/>
  <c r="AX64" i="5" s="1"/>
  <c r="AY37" i="5"/>
  <c r="AY64" i="5" s="1"/>
  <c r="L6" i="5"/>
  <c r="AS37" i="5"/>
  <c r="AS64" i="5" s="1"/>
  <c r="AO37" i="5"/>
  <c r="AO64" i="5" s="1"/>
  <c r="AR37" i="5"/>
  <c r="AR64" i="5" s="1"/>
  <c r="AQ37" i="5"/>
  <c r="AQ64" i="5" s="1"/>
  <c r="AU37" i="5"/>
  <c r="AU64" i="5" s="1"/>
  <c r="AP37" i="5"/>
  <c r="AP64" i="5" s="1"/>
  <c r="AN37" i="5"/>
  <c r="AN64" i="5" s="1"/>
  <c r="AT37" i="5"/>
  <c r="AT64" i="5" s="1"/>
  <c r="C107" i="4" l="1"/>
  <c r="C15" i="14" s="1"/>
  <c r="D41" i="11"/>
  <c r="C101" i="4"/>
  <c r="E4" i="4"/>
  <c r="E6" i="4" s="1"/>
  <c r="F32" i="5"/>
  <c r="BH37" i="5"/>
  <c r="BH64" i="5" s="1"/>
  <c r="BJ37" i="5"/>
  <c r="BJ64" i="5" s="1"/>
  <c r="BG37" i="5"/>
  <c r="BG64" i="5" s="1"/>
  <c r="AZ37" i="5"/>
  <c r="AZ64" i="5" s="1"/>
  <c r="BF37" i="5"/>
  <c r="BF64" i="5" s="1"/>
  <c r="BD37" i="5"/>
  <c r="BD64" i="5" s="1"/>
  <c r="BK37" i="5"/>
  <c r="BK64" i="5" s="1"/>
  <c r="BC37" i="5"/>
  <c r="BC64" i="5" s="1"/>
  <c r="BE37" i="5"/>
  <c r="BE64" i="5" s="1"/>
  <c r="BB37" i="5"/>
  <c r="BB64" i="5" s="1"/>
  <c r="BA37" i="5"/>
  <c r="BA64" i="5" s="1"/>
  <c r="BI37" i="5"/>
  <c r="BI64" i="5" s="1"/>
  <c r="D7" i="4"/>
  <c r="D9" i="4" s="1"/>
  <c r="G30" i="5"/>
  <c r="D8" i="4" l="1"/>
  <c r="D12" i="4" s="1"/>
  <c r="E41" i="11" s="1"/>
  <c r="H30" i="5"/>
  <c r="F4" i="4"/>
  <c r="F6" i="4" s="1"/>
  <c r="G32" i="5"/>
  <c r="E7" i="4"/>
  <c r="E8" i="4" s="1"/>
  <c r="D101" i="4" l="1"/>
  <c r="D107" i="4"/>
  <c r="E9" i="4"/>
  <c r="E12" i="4" s="1"/>
  <c r="G4" i="4"/>
  <c r="H32" i="5"/>
  <c r="F7" i="4"/>
  <c r="F8" i="4" s="1"/>
  <c r="F9" i="4" l="1"/>
  <c r="F12" i="4" s="1"/>
  <c r="G41" i="11" s="1"/>
  <c r="E107" i="4"/>
  <c r="D15" i="14" s="1"/>
  <c r="F41" i="11"/>
  <c r="E101" i="4"/>
  <c r="G6" i="4"/>
  <c r="H4" i="4"/>
  <c r="F107" i="4" l="1"/>
  <c r="F101" i="4"/>
  <c r="I4" i="4"/>
  <c r="H6" i="4"/>
  <c r="G7" i="4"/>
  <c r="G8" i="4" s="1"/>
  <c r="G9" i="4" l="1"/>
  <c r="G107" i="4" s="1"/>
  <c r="I6" i="4"/>
  <c r="J4" i="4"/>
  <c r="H7" i="4"/>
  <c r="H9" i="4" s="1"/>
  <c r="G12" i="4" l="1"/>
  <c r="G101" i="4" s="1"/>
  <c r="H8" i="4"/>
  <c r="H12" i="4" s="1"/>
  <c r="K4" i="4"/>
  <c r="J6" i="4"/>
  <c r="I7" i="4"/>
  <c r="I9" i="4" s="1"/>
  <c r="H41" i="11" l="1"/>
  <c r="H107" i="4"/>
  <c r="I8" i="4"/>
  <c r="I107" i="4" s="1"/>
  <c r="J7" i="4"/>
  <c r="J9" i="4" s="1"/>
  <c r="L4" i="4"/>
  <c r="K6" i="4"/>
  <c r="H101" i="4"/>
  <c r="I41" i="11"/>
  <c r="J8" i="4" l="1"/>
  <c r="J12" i="4" s="1"/>
  <c r="I12" i="4"/>
  <c r="J41" i="11" s="1"/>
  <c r="L6" i="4"/>
  <c r="M4" i="4"/>
  <c r="K7" i="4"/>
  <c r="K8" i="4" s="1"/>
  <c r="K41" i="11" l="1"/>
  <c r="J101" i="4"/>
  <c r="J107" i="4"/>
  <c r="I101" i="4"/>
  <c r="K9" i="4"/>
  <c r="K107" i="4" s="1"/>
  <c r="M6" i="4"/>
  <c r="N4" i="4"/>
  <c r="L7" i="4"/>
  <c r="L8" i="4" s="1"/>
  <c r="L9" i="4" l="1"/>
  <c r="L107" i="4" s="1"/>
  <c r="O4" i="4"/>
  <c r="N6" i="4"/>
  <c r="M7" i="4"/>
  <c r="M9" i="4" s="1"/>
  <c r="K12" i="4"/>
  <c r="L12" i="4" l="1"/>
  <c r="L101" i="4" s="1"/>
  <c r="M8" i="4"/>
  <c r="M107" i="4" s="1"/>
  <c r="L41" i="11"/>
  <c r="K101" i="4"/>
  <c r="N7" i="4"/>
  <c r="N8" i="4" s="1"/>
  <c r="P4" i="4"/>
  <c r="O6" i="4"/>
  <c r="M41" i="11" l="1"/>
  <c r="M12" i="4"/>
  <c r="M101" i="4" s="1"/>
  <c r="N9" i="4"/>
  <c r="N12" i="4" s="1"/>
  <c r="O7" i="4"/>
  <c r="O9" i="4" s="1"/>
  <c r="P6" i="4"/>
  <c r="Q4" i="4"/>
  <c r="O8" i="4" l="1"/>
  <c r="O107" i="4" s="1"/>
  <c r="N41" i="11"/>
  <c r="N107" i="4"/>
  <c r="N101" i="4"/>
  <c r="O41" i="11"/>
  <c r="P7" i="4"/>
  <c r="P8" i="4" s="1"/>
  <c r="R4" i="4"/>
  <c r="Q6" i="4"/>
  <c r="O12" i="4" l="1"/>
  <c r="O101" i="4" s="1"/>
  <c r="P9" i="4"/>
  <c r="P12" i="4" s="1"/>
  <c r="Q7" i="4"/>
  <c r="Q8" i="4" s="1"/>
  <c r="S4" i="4"/>
  <c r="R6" i="4"/>
  <c r="P41" i="11" l="1"/>
  <c r="P107" i="4"/>
  <c r="Q9" i="4"/>
  <c r="Q12" i="4" s="1"/>
  <c r="R41" i="11" s="1"/>
  <c r="P101" i="4"/>
  <c r="Q41" i="11"/>
  <c r="R7" i="4"/>
  <c r="R8" i="4" s="1"/>
  <c r="T4" i="4"/>
  <c r="S6" i="4"/>
  <c r="Q107" i="4" l="1"/>
  <c r="R9" i="4"/>
  <c r="R12" i="4" s="1"/>
  <c r="R101" i="4" s="1"/>
  <c r="Q101" i="4"/>
  <c r="T6" i="4"/>
  <c r="U4" i="4"/>
  <c r="S7" i="4"/>
  <c r="S9" i="4" s="1"/>
  <c r="R107" i="4" l="1"/>
  <c r="S41" i="11"/>
  <c r="S8" i="4"/>
  <c r="S12" i="4" s="1"/>
  <c r="S101" i="4" s="1"/>
  <c r="U6" i="4"/>
  <c r="V4" i="4"/>
  <c r="T7" i="4"/>
  <c r="T9" i="4" s="1"/>
  <c r="S107" i="4" l="1"/>
  <c r="T41" i="11"/>
  <c r="T8" i="4"/>
  <c r="T107" i="4" s="1"/>
  <c r="W4" i="4"/>
  <c r="V6" i="4"/>
  <c r="U7" i="4"/>
  <c r="U9" i="4" s="1"/>
  <c r="T12" i="4" l="1"/>
  <c r="U41" i="11" s="1"/>
  <c r="U8" i="4"/>
  <c r="U107" i="4" s="1"/>
  <c r="V7" i="4"/>
  <c r="V9" i="4" s="1"/>
  <c r="W6" i="4"/>
  <c r="X4" i="4"/>
  <c r="T101" i="4" l="1"/>
  <c r="V8" i="4"/>
  <c r="V107" i="4" s="1"/>
  <c r="U12" i="4"/>
  <c r="U101" i="4" s="1"/>
  <c r="X6" i="4"/>
  <c r="Y4" i="4"/>
  <c r="W7" i="4"/>
  <c r="W8" i="4" s="1"/>
  <c r="V41" i="11" l="1"/>
  <c r="V12" i="4"/>
  <c r="W41" i="11" s="1"/>
  <c r="W9" i="4"/>
  <c r="W12" i="4" s="1"/>
  <c r="X41" i="11" s="1"/>
  <c r="Z4" i="4"/>
  <c r="Y6" i="4"/>
  <c r="X7" i="4"/>
  <c r="X8" i="4" s="1"/>
  <c r="V101" i="4" l="1"/>
  <c r="W107" i="4"/>
  <c r="W101" i="4"/>
  <c r="X9" i="4"/>
  <c r="X12" i="4" s="1"/>
  <c r="Z6" i="4"/>
  <c r="AA4" i="4"/>
  <c r="Y7" i="4"/>
  <c r="Y8" i="4" s="1"/>
  <c r="Y9" i="4" l="1"/>
  <c r="Y107" i="4" s="1"/>
  <c r="X107" i="4"/>
  <c r="Y41" i="11"/>
  <c r="X101" i="4"/>
  <c r="Z7" i="4"/>
  <c r="Z8" i="4" s="1"/>
  <c r="AA6" i="4"/>
  <c r="AB4" i="4"/>
  <c r="Y12" i="4" l="1"/>
  <c r="Z41" i="11" s="1"/>
  <c r="Z9" i="4"/>
  <c r="Z12" i="4" s="1"/>
  <c r="AA7" i="4"/>
  <c r="AA8" i="4" s="1"/>
  <c r="AC4" i="4"/>
  <c r="AB6" i="4"/>
  <c r="Y101" i="4" l="1"/>
  <c r="Z107" i="4"/>
  <c r="Z101" i="4"/>
  <c r="AA41" i="11"/>
  <c r="AB7" i="4"/>
  <c r="AB9" i="4" s="1"/>
  <c r="AC6" i="4"/>
  <c r="AD4" i="4"/>
  <c r="AA9" i="4"/>
  <c r="AA107" i="4" s="1"/>
  <c r="AE4" i="4" l="1"/>
  <c r="AD6" i="4"/>
  <c r="AC7" i="4"/>
  <c r="AC8" i="4" s="1"/>
  <c r="AB8" i="4"/>
  <c r="AB12" i="4" s="1"/>
  <c r="AA12" i="4"/>
  <c r="AC9" i="4" l="1"/>
  <c r="AC12" i="4" s="1"/>
  <c r="AA101" i="4"/>
  <c r="AB41" i="11"/>
  <c r="AC41" i="11"/>
  <c r="AB101" i="4"/>
  <c r="AD7" i="4"/>
  <c r="AD8" i="4" s="1"/>
  <c r="AE6" i="4"/>
  <c r="AF4" i="4"/>
  <c r="AF6" i="4" s="1"/>
  <c r="AB107" i="4"/>
  <c r="AD9" i="4" l="1"/>
  <c r="AD107" i="4" s="1"/>
  <c r="AC107" i="4"/>
  <c r="AC101" i="4"/>
  <c r="AD41" i="11"/>
  <c r="AE7" i="4"/>
  <c r="AE8" i="4" s="1"/>
  <c r="AF7" i="4"/>
  <c r="AF8" i="4" s="1"/>
  <c r="AD12" i="4" l="1"/>
  <c r="AE9" i="4"/>
  <c r="AE12" i="4" s="1"/>
  <c r="AF9" i="4"/>
  <c r="AF107" i="4" s="1"/>
  <c r="AE41" i="11" l="1"/>
  <c r="AD101" i="4"/>
  <c r="AE107" i="4"/>
  <c r="AE101" i="4"/>
  <c r="AF41" i="11"/>
  <c r="AF12" i="4"/>
  <c r="E15" i="14" l="1"/>
  <c r="F15" i="14" s="1"/>
  <c r="AF101" i="4"/>
  <c r="AG41" i="11"/>
  <c r="D23" i="10" l="1"/>
  <c r="BL52" i="10" s="1"/>
  <c r="BL51" i="10" l="1"/>
  <c r="BL53" i="10"/>
  <c r="BM48" i="10" s="1"/>
  <c r="BM50" i="10" s="1"/>
  <c r="BM52" i="10"/>
  <c r="LM52" i="10"/>
  <c r="LC52" i="10"/>
  <c r="KO52" i="10"/>
  <c r="LB52" i="10"/>
  <c r="KK52" i="10"/>
  <c r="LX52" i="10"/>
  <c r="MF52" i="10"/>
  <c r="LE52" i="10"/>
  <c r="KN52" i="10"/>
  <c r="LK52" i="10"/>
  <c r="LJ52" i="10"/>
  <c r="KF52" i="10"/>
  <c r="MM52" i="10"/>
  <c r="KZ52" i="10"/>
  <c r="MO52" i="10"/>
  <c r="LP52" i="10"/>
  <c r="KY52" i="10"/>
  <c r="LA52" i="10"/>
  <c r="MP52" i="10"/>
  <c r="LL52" i="10"/>
  <c r="MN52" i="10"/>
  <c r="LS52" i="10"/>
  <c r="KX52" i="10"/>
  <c r="KS52" i="10"/>
  <c r="MH52" i="10"/>
  <c r="KM52" i="10"/>
  <c r="ME52" i="10"/>
  <c r="LT52" i="10"/>
  <c r="KR52" i="10"/>
  <c r="MK52" i="10"/>
  <c r="MA52" i="10"/>
  <c r="KP52" i="10"/>
  <c r="KJ52" i="10"/>
  <c r="LF52" i="10"/>
  <c r="KT52" i="10"/>
  <c r="LN52" i="10"/>
  <c r="MC52" i="10"/>
  <c r="LO52" i="10"/>
  <c r="LH52" i="10"/>
  <c r="LY52" i="10"/>
  <c r="LW52" i="10"/>
  <c r="KL52" i="10"/>
  <c r="KB52" i="10"/>
  <c r="MJ52" i="10"/>
  <c r="ML52" i="10"/>
  <c r="KV52" i="10"/>
  <c r="MD52" i="10"/>
  <c r="LZ52" i="10"/>
  <c r="KD52" i="10"/>
  <c r="MB52" i="10"/>
  <c r="LU52" i="10"/>
  <c r="KU52" i="10"/>
  <c r="LV52" i="10"/>
  <c r="MI52" i="10"/>
  <c r="LQ52" i="10"/>
  <c r="LR52" i="10"/>
  <c r="KA52" i="10"/>
  <c r="KE52" i="10"/>
  <c r="MG52" i="10"/>
  <c r="KH52" i="10"/>
  <c r="KI52" i="10"/>
  <c r="KC52" i="10"/>
  <c r="LG52" i="10"/>
  <c r="LD52" i="10"/>
  <c r="KW52" i="10"/>
  <c r="KG52" i="10"/>
  <c r="KQ52" i="10"/>
  <c r="LI52" i="10"/>
  <c r="JY52" i="10"/>
  <c r="JZ52" i="10"/>
  <c r="IS52" i="10"/>
  <c r="HT52" i="10"/>
  <c r="GE52" i="10"/>
  <c r="FA52" i="10"/>
  <c r="DM52" i="10"/>
  <c r="JR52" i="10"/>
  <c r="IR52" i="10"/>
  <c r="IJ52" i="10"/>
  <c r="IE52" i="10"/>
  <c r="HS52" i="10"/>
  <c r="HA52" i="10"/>
  <c r="GO52" i="10"/>
  <c r="GD52" i="10"/>
  <c r="FW52" i="10"/>
  <c r="FM52" i="10"/>
  <c r="EZ52" i="10"/>
  <c r="EP52" i="10"/>
  <c r="ED52" i="10"/>
  <c r="DL52" i="10"/>
  <c r="CQ52" i="10"/>
  <c r="JQ52" i="10"/>
  <c r="JI52" i="10"/>
  <c r="JB52" i="10"/>
  <c r="IQ52" i="10"/>
  <c r="ID52" i="10"/>
  <c r="HR52" i="10"/>
  <c r="HK52" i="10"/>
  <c r="GZ52" i="10"/>
  <c r="GN52" i="10"/>
  <c r="GC52" i="10"/>
  <c r="FV52" i="10"/>
  <c r="FI52" i="10"/>
  <c r="EY52" i="10"/>
  <c r="EO52" i="10"/>
  <c r="DZ52" i="10"/>
  <c r="DJ52" i="10"/>
  <c r="CP52" i="10"/>
  <c r="JU52" i="10"/>
  <c r="JD52" i="10"/>
  <c r="HX52" i="10"/>
  <c r="JP52" i="10"/>
  <c r="IP52" i="10"/>
  <c r="HJ52" i="10"/>
  <c r="GM52" i="10"/>
  <c r="FH52" i="10"/>
  <c r="DY52" i="10"/>
  <c r="IZ52" i="10"/>
  <c r="HI52" i="10"/>
  <c r="GL52" i="10"/>
  <c r="FG52" i="10"/>
  <c r="EW52" i="10"/>
  <c r="EM52" i="10"/>
  <c r="DX52" i="10"/>
  <c r="DE52" i="10"/>
  <c r="CJ52" i="10"/>
  <c r="JK52" i="10"/>
  <c r="IF52" i="10"/>
  <c r="GP52" i="10"/>
  <c r="FX52" i="10"/>
  <c r="EF52" i="10"/>
  <c r="JT52" i="10"/>
  <c r="JC52" i="10"/>
  <c r="IC52" i="10"/>
  <c r="GB52" i="10"/>
  <c r="CN52" i="10"/>
  <c r="GV52" i="10"/>
  <c r="GK52" i="10"/>
  <c r="FP52" i="10"/>
  <c r="FF52" i="10"/>
  <c r="ES52" i="10"/>
  <c r="EI52" i="10"/>
  <c r="DV52" i="10"/>
  <c r="DC52" i="10"/>
  <c r="IV52" i="10"/>
  <c r="HL52" i="10"/>
  <c r="EQ52" i="10"/>
  <c r="JJ52" i="10"/>
  <c r="JA52" i="10"/>
  <c r="HQ52" i="10"/>
  <c r="FU52" i="10"/>
  <c r="DG52" i="10"/>
  <c r="IB52" i="10"/>
  <c r="GW52" i="10"/>
  <c r="JX52" i="10"/>
  <c r="JN52" i="10"/>
  <c r="IY52" i="10"/>
  <c r="IN52" i="10"/>
  <c r="II52" i="10"/>
  <c r="IA52" i="10"/>
  <c r="HW52" i="10"/>
  <c r="HO52" i="10"/>
  <c r="HH52" i="10"/>
  <c r="JW52" i="10"/>
  <c r="JM52" i="10"/>
  <c r="JF52" i="10"/>
  <c r="IX52" i="10"/>
  <c r="IU52" i="10"/>
  <c r="IM52" i="10"/>
  <c r="IH52" i="10"/>
  <c r="HZ52" i="10"/>
  <c r="HV52" i="10"/>
  <c r="HN52" i="10"/>
  <c r="HG52" i="10"/>
  <c r="GU52" i="10"/>
  <c r="GJ52" i="10"/>
  <c r="FE52" i="10"/>
  <c r="ER52" i="10"/>
  <c r="EH52" i="10"/>
  <c r="DR52" i="10"/>
  <c r="CY52" i="10"/>
  <c r="CH52" i="10"/>
  <c r="JS52" i="10"/>
  <c r="IK52" i="10"/>
  <c r="HB52" i="10"/>
  <c r="FN52" i="10"/>
  <c r="CR52" i="10"/>
  <c r="JH52" i="10"/>
  <c r="GX52" i="10"/>
  <c r="EX52" i="10"/>
  <c r="EN52" i="10"/>
  <c r="JO52" i="10"/>
  <c r="IO52" i="10"/>
  <c r="HP52" i="10"/>
  <c r="FQ52" i="10"/>
  <c r="JG52" i="10"/>
  <c r="JV52" i="10"/>
  <c r="JL52" i="10"/>
  <c r="JE52" i="10"/>
  <c r="IW52" i="10"/>
  <c r="IT52" i="10"/>
  <c r="IL52" i="10"/>
  <c r="IG52" i="10"/>
  <c r="HY52" i="10"/>
  <c r="HU52" i="10"/>
  <c r="HM52" i="10"/>
  <c r="HC52" i="10"/>
  <c r="GT52" i="10"/>
  <c r="GF52" i="10"/>
  <c r="FY52" i="10"/>
  <c r="FO52" i="10"/>
  <c r="EG52" i="10"/>
  <c r="DN52" i="10"/>
  <c r="CD52" i="10"/>
  <c r="EE52" i="10"/>
  <c r="DW52" i="10"/>
  <c r="DS52" i="10"/>
  <c r="DK52" i="10"/>
  <c r="DA52" i="10"/>
  <c r="CO52" i="10"/>
  <c r="CF52" i="10"/>
  <c r="HF52" i="10"/>
  <c r="GS52" i="10"/>
  <c r="GI52" i="10"/>
  <c r="FT52" i="10"/>
  <c r="FL52" i="10"/>
  <c r="FD52" i="10"/>
  <c r="EV52" i="10"/>
  <c r="EL52" i="10"/>
  <c r="EC52" i="10"/>
  <c r="DU52" i="10"/>
  <c r="DQ52" i="10"/>
  <c r="DI52" i="10"/>
  <c r="CW52" i="10"/>
  <c r="CU52" i="10"/>
  <c r="CM52" i="10"/>
  <c r="CB52" i="10"/>
  <c r="HE52" i="10"/>
  <c r="GR52" i="10"/>
  <c r="GH52" i="10"/>
  <c r="GA52" i="10"/>
  <c r="FS52" i="10"/>
  <c r="FK52" i="10"/>
  <c r="FC52" i="10"/>
  <c r="EU52" i="10"/>
  <c r="EK52" i="10"/>
  <c r="EB52" i="10"/>
  <c r="DT52" i="10"/>
  <c r="DP52" i="10"/>
  <c r="DH52" i="10"/>
  <c r="CT52" i="10"/>
  <c r="CL52" i="10"/>
  <c r="BZ52" i="10"/>
  <c r="HD52" i="10"/>
  <c r="GY52" i="10"/>
  <c r="GQ52" i="10"/>
  <c r="GG52" i="10"/>
  <c r="FZ52" i="10"/>
  <c r="FR52" i="10"/>
  <c r="FJ52" i="10"/>
  <c r="FB52" i="10"/>
  <c r="ET52" i="10"/>
  <c r="EJ52" i="10"/>
  <c r="EA52" i="10"/>
  <c r="DO52" i="10"/>
  <c r="CS52" i="10"/>
  <c r="CK52" i="10"/>
  <c r="BX52" i="10"/>
  <c r="BV52" i="10"/>
  <c r="BT52" i="10"/>
  <c r="BR52" i="10"/>
  <c r="BP52" i="10"/>
  <c r="BN52" i="10"/>
  <c r="CI52" i="10"/>
  <c r="DF52" i="10"/>
  <c r="DD52" i="10"/>
  <c r="DB52" i="10"/>
  <c r="CZ52" i="10"/>
  <c r="CX52" i="10"/>
  <c r="CV52" i="10"/>
  <c r="CG52" i="10"/>
  <c r="CE52" i="10"/>
  <c r="CC52" i="10"/>
  <c r="CA52" i="10"/>
  <c r="BY52" i="10"/>
  <c r="BW52" i="10"/>
  <c r="BU52" i="10"/>
  <c r="BS52" i="10"/>
  <c r="BQ52" i="10"/>
  <c r="BO52" i="10"/>
  <c r="BM53" i="10" l="1"/>
  <c r="BN48" i="10" s="1"/>
  <c r="BM51" i="10"/>
  <c r="AC33" i="10"/>
  <c r="AG33" i="10"/>
  <c r="AB33" i="10"/>
  <c r="AF33" i="10"/>
  <c r="AD33" i="10"/>
  <c r="AE33" i="10"/>
  <c r="V33" i="10"/>
  <c r="V43" i="11" s="1"/>
  <c r="W33" i="10"/>
  <c r="W43" i="11" s="1"/>
  <c r="O33" i="10"/>
  <c r="O60" i="10" s="1"/>
  <c r="O61" i="10" s="1"/>
  <c r="X33" i="10"/>
  <c r="Z33" i="10"/>
  <c r="Z43" i="11" s="1"/>
  <c r="AA33" i="10"/>
  <c r="Y33" i="10"/>
  <c r="Y60" i="10" s="1"/>
  <c r="Y61" i="10" s="1"/>
  <c r="N33" i="10"/>
  <c r="N43" i="11" s="1"/>
  <c r="U33" i="10"/>
  <c r="U60" i="10" s="1"/>
  <c r="U61" i="10" s="1"/>
  <c r="R33" i="10"/>
  <c r="R43" i="11" s="1"/>
  <c r="Q33" i="10"/>
  <c r="Q43" i="11" s="1"/>
  <c r="S33" i="10"/>
  <c r="M33" i="10"/>
  <c r="M43" i="11" s="1"/>
  <c r="P33" i="10"/>
  <c r="P60" i="10" s="1"/>
  <c r="P61" i="10" s="1"/>
  <c r="K33" i="10"/>
  <c r="K60" i="10" s="1"/>
  <c r="K61" i="10" s="1"/>
  <c r="T33" i="10"/>
  <c r="BN50" i="10"/>
  <c r="BN51" i="10" s="1"/>
  <c r="L33" i="10"/>
  <c r="O43" i="11"/>
  <c r="J33" i="10"/>
  <c r="I33" i="10"/>
  <c r="Z60" i="10" l="1"/>
  <c r="Z61" i="10" s="1"/>
  <c r="V60" i="10"/>
  <c r="V61" i="10" s="1"/>
  <c r="W60" i="10"/>
  <c r="W61" i="10" s="1"/>
  <c r="AF60" i="10"/>
  <c r="AF61" i="10" s="1"/>
  <c r="AF43" i="11"/>
  <c r="AD60" i="10"/>
  <c r="AD61" i="10" s="1"/>
  <c r="AD43" i="11"/>
  <c r="AG43" i="11"/>
  <c r="AG60" i="10"/>
  <c r="AG61" i="10" s="1"/>
  <c r="AE60" i="10"/>
  <c r="AE61" i="10" s="1"/>
  <c r="AE43" i="11"/>
  <c r="AB60" i="10"/>
  <c r="AB61" i="10" s="1"/>
  <c r="AB43" i="11"/>
  <c r="AC60" i="10"/>
  <c r="AC61" i="10" s="1"/>
  <c r="AC43" i="11"/>
  <c r="N60" i="10"/>
  <c r="N61" i="10" s="1"/>
  <c r="BN53" i="10"/>
  <c r="BO48" i="10" s="1"/>
  <c r="BO50" i="10" s="1"/>
  <c r="R60" i="10"/>
  <c r="R61" i="10" s="1"/>
  <c r="U43" i="11"/>
  <c r="Y43" i="11"/>
  <c r="P43" i="11"/>
  <c r="Q60" i="10"/>
  <c r="Q61" i="10" s="1"/>
  <c r="AA60" i="10"/>
  <c r="AA61" i="10" s="1"/>
  <c r="AA43" i="11"/>
  <c r="K43" i="11"/>
  <c r="X43" i="11"/>
  <c r="X60" i="10"/>
  <c r="X61" i="10" s="1"/>
  <c r="S60" i="10"/>
  <c r="S61" i="10" s="1"/>
  <c r="S43" i="11"/>
  <c r="T43" i="11"/>
  <c r="T60" i="10"/>
  <c r="T61" i="10" s="1"/>
  <c r="M60" i="10"/>
  <c r="M61" i="10" s="1"/>
  <c r="L43" i="11"/>
  <c r="L60" i="10"/>
  <c r="L61" i="10" s="1"/>
  <c r="J43" i="11"/>
  <c r="J60" i="10"/>
  <c r="J61" i="10" s="1"/>
  <c r="I43" i="11"/>
  <c r="I60" i="10"/>
  <c r="I61" i="10" s="1"/>
  <c r="BO53" i="10" l="1"/>
  <c r="BP48" i="10" s="1"/>
  <c r="BP50" i="10" s="1"/>
  <c r="BO51" i="10"/>
  <c r="D62" i="10"/>
  <c r="E120" i="4" s="1"/>
  <c r="F120" i="4" l="1"/>
  <c r="F47" i="14" s="1"/>
  <c r="E47" i="14"/>
  <c r="BP53" i="10"/>
  <c r="BQ48" i="10" s="1"/>
  <c r="BQ50" i="10" s="1"/>
  <c r="BP51" i="10"/>
  <c r="BQ53" i="10" l="1"/>
  <c r="BR48" i="10" s="1"/>
  <c r="BR50" i="10" s="1"/>
  <c r="BQ51" i="10"/>
  <c r="BR53" i="10" l="1"/>
  <c r="BS48" i="10" s="1"/>
  <c r="BS50" i="10" s="1"/>
  <c r="BR51" i="10"/>
  <c r="BS53" i="10" l="1"/>
  <c r="BT48" i="10" s="1"/>
  <c r="BT50" i="10" s="1"/>
  <c r="BS51" i="10"/>
  <c r="BT53" i="10" l="1"/>
  <c r="BU48" i="10" s="1"/>
  <c r="BU50" i="10" s="1"/>
  <c r="BT51" i="10"/>
  <c r="BU53" i="10" l="1"/>
  <c r="BV48" i="10" s="1"/>
  <c r="BV50" i="10" s="1"/>
  <c r="BU51" i="10"/>
  <c r="BV53" i="10" l="1"/>
  <c r="BW48" i="10" s="1"/>
  <c r="BW50" i="10" s="1"/>
  <c r="BV51" i="10"/>
  <c r="I31" i="10" l="1"/>
  <c r="H14" i="4" s="1"/>
  <c r="BW51" i="10"/>
  <c r="I32" i="10" s="1"/>
  <c r="BW53" i="10"/>
  <c r="BX48" i="10" s="1"/>
  <c r="BX50" i="10" s="1"/>
  <c r="I34" i="10" l="1"/>
  <c r="J28" i="10" s="1"/>
  <c r="BX53" i="10"/>
  <c r="BY48" i="10" s="1"/>
  <c r="BY50" i="10" s="1"/>
  <c r="BX51" i="10"/>
  <c r="BY53" i="10" l="1"/>
  <c r="BZ48" i="10" s="1"/>
  <c r="BZ50" i="10" s="1"/>
  <c r="BY51" i="10"/>
  <c r="BZ53" i="10" l="1"/>
  <c r="CA48" i="10" s="1"/>
  <c r="CA50" i="10" s="1"/>
  <c r="BZ51" i="10"/>
  <c r="CA53" i="10" l="1"/>
  <c r="CB48" i="10" s="1"/>
  <c r="CB50" i="10" s="1"/>
  <c r="CA51" i="10"/>
  <c r="CB53" i="10" l="1"/>
  <c r="CC48" i="10" s="1"/>
  <c r="CC50" i="10" s="1"/>
  <c r="CB51" i="10"/>
  <c r="CC53" i="10" l="1"/>
  <c r="CD48" i="10" s="1"/>
  <c r="CD50" i="10" s="1"/>
  <c r="CC51" i="10"/>
  <c r="CD53" i="10" l="1"/>
  <c r="CE48" i="10" s="1"/>
  <c r="CE50" i="10" s="1"/>
  <c r="CD51" i="10"/>
  <c r="CE53" i="10" l="1"/>
  <c r="CF48" i="10" s="1"/>
  <c r="CF50" i="10" s="1"/>
  <c r="CE51" i="10"/>
  <c r="CF53" i="10" l="1"/>
  <c r="CG48" i="10" s="1"/>
  <c r="CG50" i="10" s="1"/>
  <c r="CF51" i="10"/>
  <c r="CG53" i="10" l="1"/>
  <c r="CH48" i="10" s="1"/>
  <c r="CH50" i="10" s="1"/>
  <c r="CG51" i="10"/>
  <c r="CH53" i="10" l="1"/>
  <c r="CI48" i="10" s="1"/>
  <c r="CI50" i="10" s="1"/>
  <c r="CH51" i="10"/>
  <c r="J31" i="10" l="1"/>
  <c r="I14" i="4" s="1"/>
  <c r="CI51" i="10"/>
  <c r="J32" i="10" s="1"/>
  <c r="CI53" i="10"/>
  <c r="CJ48" i="10" s="1"/>
  <c r="J34" i="10" l="1"/>
  <c r="K28" i="10" s="1"/>
  <c r="CJ50" i="10"/>
  <c r="CJ53" i="10" l="1"/>
  <c r="CK48" i="10" s="1"/>
  <c r="CK50" i="10" s="1"/>
  <c r="CJ51" i="10"/>
  <c r="CK53" i="10" l="1"/>
  <c r="CL48" i="10" s="1"/>
  <c r="CL50" i="10" s="1"/>
  <c r="CL51" i="10" s="1"/>
  <c r="CK51" i="10"/>
  <c r="CL53" i="10" l="1"/>
  <c r="CM48" i="10" s="1"/>
  <c r="CM50" i="10" l="1"/>
  <c r="CM53" i="10" l="1"/>
  <c r="CN48" i="10" s="1"/>
  <c r="CN50" i="10" s="1"/>
  <c r="CM51" i="10"/>
  <c r="CN53" i="10" l="1"/>
  <c r="CO48" i="10" s="1"/>
  <c r="CO50" i="10" s="1"/>
  <c r="CN51" i="10"/>
  <c r="CO53" i="10" l="1"/>
  <c r="CP48" i="10" s="1"/>
  <c r="CP50" i="10" s="1"/>
  <c r="CO51" i="10"/>
  <c r="CP53" i="10" l="1"/>
  <c r="CQ48" i="10" s="1"/>
  <c r="CQ50" i="10" s="1"/>
  <c r="CP51" i="10"/>
  <c r="CQ53" i="10" l="1"/>
  <c r="CR48" i="10" s="1"/>
  <c r="CR50" i="10" s="1"/>
  <c r="CQ51" i="10"/>
  <c r="CR53" i="10" l="1"/>
  <c r="CS48" i="10" s="1"/>
  <c r="CS50" i="10" s="1"/>
  <c r="CR51" i="10"/>
  <c r="CS53" i="10" l="1"/>
  <c r="CT48" i="10" s="1"/>
  <c r="CT50" i="10" s="1"/>
  <c r="CS51" i="10"/>
  <c r="CT53" i="10" l="1"/>
  <c r="CU48" i="10" s="1"/>
  <c r="CU50" i="10" s="1"/>
  <c r="CT51" i="10"/>
  <c r="K31" i="10" l="1"/>
  <c r="J14" i="4" s="1"/>
  <c r="CU51" i="10"/>
  <c r="K32" i="10" s="1"/>
  <c r="CU53" i="10"/>
  <c r="CV48" i="10" s="1"/>
  <c r="CV50" i="10" s="1"/>
  <c r="K34" i="10" l="1"/>
  <c r="L28" i="10" s="1"/>
  <c r="CV53" i="10"/>
  <c r="CW48" i="10" s="1"/>
  <c r="CW50" i="10" s="1"/>
  <c r="CV51" i="10"/>
  <c r="CW53" i="10" l="1"/>
  <c r="CX48" i="10" s="1"/>
  <c r="CX50" i="10" s="1"/>
  <c r="CW51" i="10"/>
  <c r="CX53" i="10" l="1"/>
  <c r="CY48" i="10" s="1"/>
  <c r="CY50" i="10" s="1"/>
  <c r="CX51" i="10"/>
  <c r="CY53" i="10" l="1"/>
  <c r="CZ48" i="10" s="1"/>
  <c r="CZ50" i="10" s="1"/>
  <c r="CY51" i="10"/>
  <c r="CZ53" i="10" l="1"/>
  <c r="DA48" i="10" s="1"/>
  <c r="DA50" i="10" s="1"/>
  <c r="CZ51" i="10"/>
  <c r="DA53" i="10" l="1"/>
  <c r="DB48" i="10" s="1"/>
  <c r="DB50" i="10" s="1"/>
  <c r="DA51" i="10"/>
  <c r="DB53" i="10" l="1"/>
  <c r="DC48" i="10" s="1"/>
  <c r="DC50" i="10" s="1"/>
  <c r="DB51" i="10"/>
  <c r="DC53" i="10" l="1"/>
  <c r="DD48" i="10" s="1"/>
  <c r="DD50" i="10" s="1"/>
  <c r="DC51" i="10"/>
  <c r="DD53" i="10" l="1"/>
  <c r="DE48" i="10" s="1"/>
  <c r="DE50" i="10" s="1"/>
  <c r="DD51" i="10"/>
  <c r="DE53" i="10" l="1"/>
  <c r="DF48" i="10" s="1"/>
  <c r="DF50" i="10" s="1"/>
  <c r="DE51" i="10"/>
  <c r="DF53" i="10" l="1"/>
  <c r="DG48" i="10" s="1"/>
  <c r="DG50" i="10" s="1"/>
  <c r="DF51" i="10"/>
  <c r="L31" i="10" l="1"/>
  <c r="L34" i="10" s="1"/>
  <c r="M28" i="10" s="1"/>
  <c r="DG51" i="10"/>
  <c r="L32" i="10" s="1"/>
  <c r="DG53" i="10"/>
  <c r="DH48" i="10" s="1"/>
  <c r="K14" i="4" l="1"/>
  <c r="DH50" i="10"/>
  <c r="DH53" i="10" l="1"/>
  <c r="DI48" i="10" s="1"/>
  <c r="DI50" i="10" s="1"/>
  <c r="DH51" i="10"/>
  <c r="DI53" i="10" l="1"/>
  <c r="DJ48" i="10" s="1"/>
  <c r="DJ50" i="10" s="1"/>
  <c r="DI51" i="10"/>
  <c r="DJ53" i="10" l="1"/>
  <c r="DK48" i="10" s="1"/>
  <c r="DK50" i="10" s="1"/>
  <c r="DJ51" i="10"/>
  <c r="DK53" i="10" l="1"/>
  <c r="DL48" i="10" s="1"/>
  <c r="DL50" i="10" s="1"/>
  <c r="DK51" i="10"/>
  <c r="DL53" i="10" l="1"/>
  <c r="DM48" i="10" s="1"/>
  <c r="DM50" i="10" s="1"/>
  <c r="DL51" i="10"/>
  <c r="DM53" i="10" l="1"/>
  <c r="DN48" i="10" s="1"/>
  <c r="DN50" i="10" s="1"/>
  <c r="DM51" i="10"/>
  <c r="DN53" i="10" l="1"/>
  <c r="DO48" i="10" s="1"/>
  <c r="DO50" i="10" s="1"/>
  <c r="DN51" i="10"/>
  <c r="DO53" i="10" l="1"/>
  <c r="DP48" i="10" s="1"/>
  <c r="DP50" i="10" s="1"/>
  <c r="DP51" i="10" s="1"/>
  <c r="DO51" i="10"/>
  <c r="DP53" i="10" l="1"/>
  <c r="DQ48" i="10" s="1"/>
  <c r="DQ50" i="10" s="1"/>
  <c r="DQ53" i="10" l="1"/>
  <c r="DR48" i="10" s="1"/>
  <c r="DR50" i="10" s="1"/>
  <c r="DQ51" i="10"/>
  <c r="DR53" i="10" l="1"/>
  <c r="DS48" i="10" s="1"/>
  <c r="DS50" i="10" s="1"/>
  <c r="DR51" i="10"/>
  <c r="M31" i="10" l="1"/>
  <c r="M34" i="10" s="1"/>
  <c r="N28" i="10" s="1"/>
  <c r="DS51" i="10"/>
  <c r="M32" i="10" s="1"/>
  <c r="DS53" i="10"/>
  <c r="DT48" i="10" s="1"/>
  <c r="L14" i="4" l="1"/>
  <c r="DT50" i="10"/>
  <c r="DT53" i="10" l="1"/>
  <c r="DU48" i="10" s="1"/>
  <c r="DU50" i="10" s="1"/>
  <c r="DT51" i="10"/>
  <c r="DU53" i="10" l="1"/>
  <c r="DV48" i="10" s="1"/>
  <c r="DV50" i="10" s="1"/>
  <c r="DU51" i="10"/>
  <c r="DV53" i="10" l="1"/>
  <c r="DW48" i="10" s="1"/>
  <c r="DW50" i="10" s="1"/>
  <c r="DV51" i="10"/>
  <c r="DW53" i="10" l="1"/>
  <c r="DX48" i="10" s="1"/>
  <c r="DX50" i="10" s="1"/>
  <c r="DW51" i="10"/>
  <c r="DX53" i="10" l="1"/>
  <c r="DY48" i="10" s="1"/>
  <c r="DY50" i="10" s="1"/>
  <c r="DX51" i="10"/>
  <c r="DY53" i="10" l="1"/>
  <c r="DZ48" i="10" s="1"/>
  <c r="DZ50" i="10" s="1"/>
  <c r="DY51" i="10"/>
  <c r="DZ53" i="10" l="1"/>
  <c r="EA48" i="10" s="1"/>
  <c r="EA50" i="10" s="1"/>
  <c r="DZ51" i="10"/>
  <c r="EA53" i="10" l="1"/>
  <c r="EB48" i="10" s="1"/>
  <c r="EB50" i="10" s="1"/>
  <c r="EA51" i="10"/>
  <c r="EB53" i="10" l="1"/>
  <c r="EC48" i="10" s="1"/>
  <c r="EC50" i="10" s="1"/>
  <c r="EB51" i="10"/>
  <c r="EC53" i="10" l="1"/>
  <c r="ED48" i="10" s="1"/>
  <c r="ED50" i="10" s="1"/>
  <c r="EC51" i="10"/>
  <c r="ED53" i="10" l="1"/>
  <c r="EE48" i="10" s="1"/>
  <c r="EE50" i="10" s="1"/>
  <c r="ED51" i="10"/>
  <c r="N31" i="10" l="1"/>
  <c r="N34" i="10" s="1"/>
  <c r="O28" i="10" s="1"/>
  <c r="EE51" i="10"/>
  <c r="N32" i="10" s="1"/>
  <c r="EE53" i="10"/>
  <c r="EF48" i="10" s="1"/>
  <c r="M14" i="4" l="1"/>
  <c r="EF50" i="10"/>
  <c r="EF53" i="10" l="1"/>
  <c r="EG48" i="10" s="1"/>
  <c r="EG50" i="10" s="1"/>
  <c r="EG51" i="10" s="1"/>
  <c r="EF51" i="10"/>
  <c r="EG53" i="10" l="1"/>
  <c r="EH48" i="10" s="1"/>
  <c r="EH50" i="10" l="1"/>
  <c r="EH51" i="10" s="1"/>
  <c r="EH53" i="10" l="1"/>
  <c r="EI48" i="10" s="1"/>
  <c r="EI50" i="10" l="1"/>
  <c r="EI53" i="10" l="1"/>
  <c r="EJ48" i="10" s="1"/>
  <c r="EJ50" i="10" s="1"/>
  <c r="EI51" i="10"/>
  <c r="EJ53" i="10" l="1"/>
  <c r="EK48" i="10" s="1"/>
  <c r="EK50" i="10" s="1"/>
  <c r="EJ51" i="10"/>
  <c r="EK53" i="10" l="1"/>
  <c r="EL48" i="10" s="1"/>
  <c r="EL50" i="10" s="1"/>
  <c r="EK51" i="10"/>
  <c r="EL53" i="10" l="1"/>
  <c r="EM48" i="10" s="1"/>
  <c r="EM50" i="10" s="1"/>
  <c r="EL51" i="10"/>
  <c r="EM53" i="10" l="1"/>
  <c r="EN48" i="10" s="1"/>
  <c r="EN50" i="10" s="1"/>
  <c r="EM51" i="10"/>
  <c r="EN53" i="10" l="1"/>
  <c r="EO48" i="10" s="1"/>
  <c r="EO50" i="10" s="1"/>
  <c r="EN51" i="10"/>
  <c r="EO53" i="10" l="1"/>
  <c r="EP48" i="10" s="1"/>
  <c r="EP50" i="10" s="1"/>
  <c r="EO51" i="10"/>
  <c r="EP53" i="10" l="1"/>
  <c r="EQ48" i="10" s="1"/>
  <c r="EQ50" i="10" s="1"/>
  <c r="EP51" i="10"/>
  <c r="O31" i="10" l="1"/>
  <c r="O34" i="10" s="1"/>
  <c r="P28" i="10" s="1"/>
  <c r="EQ51" i="10"/>
  <c r="O32" i="10" s="1"/>
  <c r="EQ53" i="10"/>
  <c r="ER48" i="10" s="1"/>
  <c r="ER50" i="10" s="1"/>
  <c r="N14" i="4" l="1"/>
  <c r="ER53" i="10"/>
  <c r="ES48" i="10" s="1"/>
  <c r="ES50" i="10" s="1"/>
  <c r="ER51" i="10"/>
  <c r="ES53" i="10" l="1"/>
  <c r="ET48" i="10" s="1"/>
  <c r="ET50" i="10" s="1"/>
  <c r="ET51" i="10" s="1"/>
  <c r="ES51" i="10"/>
  <c r="ET53" i="10" l="1"/>
  <c r="EU48" i="10" s="1"/>
  <c r="EU50" i="10" s="1"/>
  <c r="EU53" i="10" l="1"/>
  <c r="EV48" i="10" s="1"/>
  <c r="EV50" i="10" s="1"/>
  <c r="EU51" i="10"/>
  <c r="EV53" i="10" l="1"/>
  <c r="EW48" i="10" s="1"/>
  <c r="EW50" i="10" s="1"/>
  <c r="EV51" i="10"/>
  <c r="EW53" i="10" l="1"/>
  <c r="EX48" i="10" s="1"/>
  <c r="EX50" i="10" s="1"/>
  <c r="EW51" i="10"/>
  <c r="EX53" i="10" l="1"/>
  <c r="EY48" i="10" s="1"/>
  <c r="EY50" i="10" s="1"/>
  <c r="EX51" i="10"/>
  <c r="EY53" i="10" l="1"/>
  <c r="EZ48" i="10" s="1"/>
  <c r="EZ50" i="10" s="1"/>
  <c r="EZ51" i="10" s="1"/>
  <c r="EY51" i="10"/>
  <c r="EZ53" i="10" l="1"/>
  <c r="FA48" i="10" s="1"/>
  <c r="FA50" i="10" s="1"/>
  <c r="FA53" i="10" l="1"/>
  <c r="FB48" i="10" s="1"/>
  <c r="FB50" i="10" s="1"/>
  <c r="FA51" i="10"/>
  <c r="FB53" i="10" l="1"/>
  <c r="FC48" i="10" s="1"/>
  <c r="FC50" i="10" s="1"/>
  <c r="FB51" i="10"/>
  <c r="P31" i="10" l="1"/>
  <c r="P34" i="10" s="1"/>
  <c r="Q28" i="10" s="1"/>
  <c r="FC51" i="10"/>
  <c r="P32" i="10" s="1"/>
  <c r="FC53" i="10"/>
  <c r="FD48" i="10" s="1"/>
  <c r="O14" i="4" l="1"/>
  <c r="FD50" i="10"/>
  <c r="FD51" i="10" s="1"/>
  <c r="FD53" i="10" l="1"/>
  <c r="FE48" i="10" s="1"/>
  <c r="FE50" i="10" l="1"/>
  <c r="FE53" i="10" l="1"/>
  <c r="FF48" i="10" s="1"/>
  <c r="FF50" i="10" s="1"/>
  <c r="FF51" i="10" s="1"/>
  <c r="FE51" i="10"/>
  <c r="FF53" i="10" l="1"/>
  <c r="FG48" i="10" s="1"/>
  <c r="FG50" i="10" l="1"/>
  <c r="FG53" i="10" l="1"/>
  <c r="FH48" i="10" s="1"/>
  <c r="FH50" i="10" s="1"/>
  <c r="FG51" i="10"/>
  <c r="FH53" i="10" l="1"/>
  <c r="FI48" i="10" s="1"/>
  <c r="FI50" i="10" s="1"/>
  <c r="FH51" i="10"/>
  <c r="FI53" i="10" l="1"/>
  <c r="FJ48" i="10" s="1"/>
  <c r="FJ50" i="10" s="1"/>
  <c r="FJ51" i="10" s="1"/>
  <c r="FI51" i="10"/>
  <c r="FJ53" i="10" l="1"/>
  <c r="FK48" i="10" s="1"/>
  <c r="FK50" i="10" s="1"/>
  <c r="FK53" i="10" l="1"/>
  <c r="FL48" i="10" s="1"/>
  <c r="FL50" i="10" s="1"/>
  <c r="FL51" i="10" s="1"/>
  <c r="FK51" i="10"/>
  <c r="FL53" i="10" l="1"/>
  <c r="FM48" i="10" s="1"/>
  <c r="FM50" i="10" s="1"/>
  <c r="FM53" i="10" l="1"/>
  <c r="FN48" i="10" s="1"/>
  <c r="FN50" i="10" s="1"/>
  <c r="FN51" i="10" s="1"/>
  <c r="FM51" i="10"/>
  <c r="FN53" i="10" l="1"/>
  <c r="FO48" i="10" s="1"/>
  <c r="FO50" i="10" s="1"/>
  <c r="Q31" i="10" l="1"/>
  <c r="P14" i="4" s="1"/>
  <c r="FO51" i="10"/>
  <c r="Q32" i="10" s="1"/>
  <c r="FO53" i="10"/>
  <c r="FP48" i="10" s="1"/>
  <c r="Q34" i="10" l="1"/>
  <c r="R28" i="10" s="1"/>
  <c r="FP50" i="10"/>
  <c r="FP53" i="10" l="1"/>
  <c r="FQ48" i="10" s="1"/>
  <c r="FQ50" i="10" s="1"/>
  <c r="FP51" i="10"/>
  <c r="FQ53" i="10" l="1"/>
  <c r="FR48" i="10" s="1"/>
  <c r="FR50" i="10" s="1"/>
  <c r="FR51" i="10" s="1"/>
  <c r="FQ51" i="10"/>
  <c r="FR53" i="10" l="1"/>
  <c r="FS48" i="10" s="1"/>
  <c r="FS50" i="10" s="1"/>
  <c r="FS53" i="10" l="1"/>
  <c r="FT48" i="10" s="1"/>
  <c r="FT50" i="10" s="1"/>
  <c r="FT51" i="10" s="1"/>
  <c r="FS51" i="10"/>
  <c r="FT53" i="10" l="1"/>
  <c r="FU48" i="10" s="1"/>
  <c r="FU50" i="10" s="1"/>
  <c r="FU53" i="10" l="1"/>
  <c r="FV48" i="10" s="1"/>
  <c r="FV50" i="10" s="1"/>
  <c r="FU51" i="10"/>
  <c r="FV53" i="10" l="1"/>
  <c r="FW48" i="10" s="1"/>
  <c r="FW50" i="10" s="1"/>
  <c r="FV51" i="10"/>
  <c r="FW53" i="10" l="1"/>
  <c r="FX48" i="10" s="1"/>
  <c r="FX50" i="10" s="1"/>
  <c r="FW51" i="10"/>
  <c r="FX53" i="10" l="1"/>
  <c r="FY48" i="10" s="1"/>
  <c r="FY50" i="10" s="1"/>
  <c r="FX51" i="10"/>
  <c r="FY53" i="10" l="1"/>
  <c r="FZ48" i="10" s="1"/>
  <c r="FZ50" i="10" s="1"/>
  <c r="FY51" i="10"/>
  <c r="FZ53" i="10" l="1"/>
  <c r="GA48" i="10" s="1"/>
  <c r="GA50" i="10" s="1"/>
  <c r="FZ51" i="10"/>
  <c r="R31" i="10" l="1"/>
  <c r="R34" i="10" s="1"/>
  <c r="S28" i="10" s="1"/>
  <c r="GA51" i="10"/>
  <c r="R32" i="10" s="1"/>
  <c r="GA53" i="10"/>
  <c r="GB48" i="10" s="1"/>
  <c r="Q14" i="4" l="1"/>
  <c r="GB50" i="10"/>
  <c r="GB53" i="10" l="1"/>
  <c r="GC48" i="10" s="1"/>
  <c r="GC50" i="10" s="1"/>
  <c r="GB51" i="10"/>
  <c r="GC53" i="10" l="1"/>
  <c r="GD48" i="10" s="1"/>
  <c r="GD50" i="10" s="1"/>
  <c r="GC51" i="10"/>
  <c r="GD53" i="10" l="1"/>
  <c r="GE48" i="10" s="1"/>
  <c r="GE50" i="10" s="1"/>
  <c r="GE51" i="10" s="1"/>
  <c r="GD51" i="10"/>
  <c r="GE53" i="10" l="1"/>
  <c r="GF48" i="10" s="1"/>
  <c r="GF50" i="10" s="1"/>
  <c r="GF51" i="10" s="1"/>
  <c r="GF53" i="10" l="1"/>
  <c r="GG48" i="10" s="1"/>
  <c r="GG50" i="10" l="1"/>
  <c r="GG53" i="10" l="1"/>
  <c r="GH48" i="10" s="1"/>
  <c r="GH50" i="10" s="1"/>
  <c r="GH51" i="10" s="1"/>
  <c r="GG51" i="10"/>
  <c r="GH53" i="10" l="1"/>
  <c r="GI48" i="10" s="1"/>
  <c r="GI50" i="10" s="1"/>
  <c r="GI53" i="10" l="1"/>
  <c r="GJ48" i="10" s="1"/>
  <c r="GJ50" i="10" s="1"/>
  <c r="GI51" i="10"/>
  <c r="GJ53" i="10" l="1"/>
  <c r="GK48" i="10" s="1"/>
  <c r="GK50" i="10" s="1"/>
  <c r="GK51" i="10" s="1"/>
  <c r="GJ51" i="10"/>
  <c r="GK53" i="10" l="1"/>
  <c r="GL48" i="10" s="1"/>
  <c r="GL50" i="10" s="1"/>
  <c r="GL53" i="10" l="1"/>
  <c r="GM48" i="10" s="1"/>
  <c r="GM50" i="10" s="1"/>
  <c r="GL51" i="10"/>
  <c r="S31" i="10" l="1"/>
  <c r="S34" i="10" s="1"/>
  <c r="T28" i="10" s="1"/>
  <c r="GM51" i="10"/>
  <c r="S32" i="10" s="1"/>
  <c r="GM53" i="10"/>
  <c r="GN48" i="10" s="1"/>
  <c r="R14" i="4" l="1"/>
  <c r="GN50" i="10"/>
  <c r="GN51" i="10" s="1"/>
  <c r="GN53" i="10" l="1"/>
  <c r="GO48" i="10" s="1"/>
  <c r="GO50" i="10" l="1"/>
  <c r="GO53" i="10" l="1"/>
  <c r="GP48" i="10" s="1"/>
  <c r="GP50" i="10" s="1"/>
  <c r="GO51" i="10"/>
  <c r="GP53" i="10" l="1"/>
  <c r="GQ48" i="10" s="1"/>
  <c r="GQ50" i="10" s="1"/>
  <c r="GP51" i="10"/>
  <c r="GQ53" i="10" l="1"/>
  <c r="GR48" i="10" s="1"/>
  <c r="GR50" i="10" s="1"/>
  <c r="GQ51" i="10"/>
  <c r="GR53" i="10" l="1"/>
  <c r="GS48" i="10" s="1"/>
  <c r="GS50" i="10" s="1"/>
  <c r="GR51" i="10"/>
  <c r="GS53" i="10" l="1"/>
  <c r="GT48" i="10" s="1"/>
  <c r="GT50" i="10" s="1"/>
  <c r="GS51" i="10"/>
  <c r="GT53" i="10" l="1"/>
  <c r="GU48" i="10" s="1"/>
  <c r="GU50" i="10" s="1"/>
  <c r="GU51" i="10" s="1"/>
  <c r="GT51" i="10"/>
  <c r="GU53" i="10" l="1"/>
  <c r="GV48" i="10" s="1"/>
  <c r="GV50" i="10" s="1"/>
  <c r="GV53" i="10" l="1"/>
  <c r="GW48" i="10" s="1"/>
  <c r="GW50" i="10" s="1"/>
  <c r="GV51" i="10"/>
  <c r="GW53" i="10" l="1"/>
  <c r="GX48" i="10" s="1"/>
  <c r="GX50" i="10" s="1"/>
  <c r="GW51" i="10"/>
  <c r="GX53" i="10" l="1"/>
  <c r="GY48" i="10" s="1"/>
  <c r="GY50" i="10" s="1"/>
  <c r="GX51" i="10"/>
  <c r="T31" i="10" l="1"/>
  <c r="S14" i="4" s="1"/>
  <c r="GY51" i="10"/>
  <c r="T32" i="10" s="1"/>
  <c r="GY53" i="10"/>
  <c r="GZ48" i="10" s="1"/>
  <c r="T34" i="10" l="1"/>
  <c r="U28" i="10" s="1"/>
  <c r="GZ50" i="10"/>
  <c r="GZ53" i="10" l="1"/>
  <c r="HA48" i="10" s="1"/>
  <c r="HA50" i="10" s="1"/>
  <c r="GZ51" i="10"/>
  <c r="HA53" i="10" l="1"/>
  <c r="HB48" i="10" s="1"/>
  <c r="HB50" i="10" s="1"/>
  <c r="HB51" i="10" s="1"/>
  <c r="HA51" i="10"/>
  <c r="HB53" i="10" l="1"/>
  <c r="HC48" i="10" s="1"/>
  <c r="HC50" i="10" l="1"/>
  <c r="HC53" i="10" l="1"/>
  <c r="HD48" i="10" s="1"/>
  <c r="HD50" i="10" s="1"/>
  <c r="HC51" i="10"/>
  <c r="HD53" i="10" l="1"/>
  <c r="HE48" i="10" s="1"/>
  <c r="HE50" i="10" s="1"/>
  <c r="HD51" i="10"/>
  <c r="HE53" i="10" l="1"/>
  <c r="HF48" i="10" s="1"/>
  <c r="HF50" i="10" s="1"/>
  <c r="HE51" i="10"/>
  <c r="HF53" i="10" l="1"/>
  <c r="HG48" i="10" s="1"/>
  <c r="HG50" i="10" s="1"/>
  <c r="HF51" i="10"/>
  <c r="HG53" i="10" l="1"/>
  <c r="HH48" i="10" s="1"/>
  <c r="HH50" i="10" s="1"/>
  <c r="HG51" i="10"/>
  <c r="HH53" i="10" l="1"/>
  <c r="HI48" i="10" s="1"/>
  <c r="HI50" i="10" s="1"/>
  <c r="HH51" i="10"/>
  <c r="HI53" i="10" l="1"/>
  <c r="HJ48" i="10" s="1"/>
  <c r="HJ50" i="10" s="1"/>
  <c r="HI51" i="10"/>
  <c r="HJ53" i="10" l="1"/>
  <c r="HK48" i="10" s="1"/>
  <c r="HK50" i="10" s="1"/>
  <c r="HJ51" i="10"/>
  <c r="U31" i="10" l="1"/>
  <c r="T14" i="4" s="1"/>
  <c r="HK51" i="10"/>
  <c r="U32" i="10" s="1"/>
  <c r="HK53" i="10"/>
  <c r="HL48" i="10" s="1"/>
  <c r="U34" i="10" l="1"/>
  <c r="V28" i="10" s="1"/>
  <c r="HL50" i="10"/>
  <c r="HL53" i="10" l="1"/>
  <c r="HM48" i="10" s="1"/>
  <c r="HM50" i="10" s="1"/>
  <c r="HL51" i="10"/>
  <c r="HM53" i="10" l="1"/>
  <c r="HN48" i="10" s="1"/>
  <c r="HN50" i="10" s="1"/>
  <c r="HM51" i="10"/>
  <c r="HN53" i="10" l="1"/>
  <c r="HO48" i="10" s="1"/>
  <c r="HO50" i="10" s="1"/>
  <c r="HN51" i="10"/>
  <c r="HO53" i="10" l="1"/>
  <c r="HP48" i="10" s="1"/>
  <c r="HP50" i="10" s="1"/>
  <c r="HP51" i="10" s="1"/>
  <c r="HO51" i="10"/>
  <c r="HP53" i="10" l="1"/>
  <c r="HQ48" i="10" s="1"/>
  <c r="HQ50" i="10" l="1"/>
  <c r="HQ53" i="10" l="1"/>
  <c r="HR48" i="10" s="1"/>
  <c r="HR50" i="10" s="1"/>
  <c r="HQ51" i="10"/>
  <c r="HR53" i="10" l="1"/>
  <c r="HS48" i="10" s="1"/>
  <c r="HS50" i="10" s="1"/>
  <c r="HS51" i="10" s="1"/>
  <c r="HR51" i="10"/>
  <c r="HS53" i="10" l="1"/>
  <c r="HT48" i="10" s="1"/>
  <c r="HT50" i="10" s="1"/>
  <c r="HT53" i="10" l="1"/>
  <c r="HU48" i="10" s="1"/>
  <c r="HU50" i="10" s="1"/>
  <c r="HT51" i="10"/>
  <c r="HU53" i="10" l="1"/>
  <c r="HV48" i="10" s="1"/>
  <c r="HV50" i="10" s="1"/>
  <c r="HU51" i="10"/>
  <c r="HV53" i="10" l="1"/>
  <c r="HW48" i="10" s="1"/>
  <c r="HW50" i="10" s="1"/>
  <c r="HV51" i="10"/>
  <c r="V31" i="10" l="1"/>
  <c r="V34" i="10" s="1"/>
  <c r="W28" i="10" s="1"/>
  <c r="HW51" i="10"/>
  <c r="V32" i="10" s="1"/>
  <c r="HW53" i="10"/>
  <c r="HX48" i="10" s="1"/>
  <c r="HX50" i="10" s="1"/>
  <c r="U14" i="4" l="1"/>
  <c r="HX53" i="10"/>
  <c r="HY48" i="10" s="1"/>
  <c r="HY50" i="10" s="1"/>
  <c r="HX51" i="10"/>
  <c r="HY53" i="10" l="1"/>
  <c r="HZ48" i="10" s="1"/>
  <c r="HZ50" i="10" s="1"/>
  <c r="HZ51" i="10" s="1"/>
  <c r="HY51" i="10"/>
  <c r="HZ53" i="10" l="1"/>
  <c r="IA48" i="10" s="1"/>
  <c r="IA50" i="10" l="1"/>
  <c r="IA53" i="10" l="1"/>
  <c r="IB48" i="10" s="1"/>
  <c r="IB50" i="10" s="1"/>
  <c r="IA51" i="10"/>
  <c r="IB53" i="10" l="1"/>
  <c r="IC48" i="10" s="1"/>
  <c r="IC50" i="10" s="1"/>
  <c r="IB51" i="10"/>
  <c r="IC53" i="10" l="1"/>
  <c r="ID48" i="10" s="1"/>
  <c r="ID50" i="10" s="1"/>
  <c r="ID51" i="10" s="1"/>
  <c r="IC51" i="10"/>
  <c r="ID53" i="10" l="1"/>
  <c r="IE48" i="10" s="1"/>
  <c r="IE50" i="10" s="1"/>
  <c r="IE53" i="10" l="1"/>
  <c r="IF48" i="10" s="1"/>
  <c r="IF50" i="10" s="1"/>
  <c r="IE51" i="10"/>
  <c r="IF53" i="10" l="1"/>
  <c r="IG48" i="10" s="1"/>
  <c r="IG50" i="10" s="1"/>
  <c r="IF51" i="10"/>
  <c r="IG53" i="10" l="1"/>
  <c r="IH48" i="10" s="1"/>
  <c r="IH50" i="10" s="1"/>
  <c r="IH51" i="10" s="1"/>
  <c r="IG51" i="10"/>
  <c r="IH53" i="10" l="1"/>
  <c r="II48" i="10" s="1"/>
  <c r="II50" i="10" s="1"/>
  <c r="W31" i="10" l="1"/>
  <c r="W34" i="10" s="1"/>
  <c r="X28" i="10" s="1"/>
  <c r="II51" i="10"/>
  <c r="W32" i="10" s="1"/>
  <c r="II53" i="10"/>
  <c r="IJ48" i="10" s="1"/>
  <c r="IJ50" i="10" s="1"/>
  <c r="V14" i="4" l="1"/>
  <c r="IJ53" i="10"/>
  <c r="IK48" i="10" s="1"/>
  <c r="IK50" i="10" s="1"/>
  <c r="IJ51" i="10"/>
  <c r="IK53" i="10" l="1"/>
  <c r="IL48" i="10" s="1"/>
  <c r="IL50" i="10" s="1"/>
  <c r="IL51" i="10" s="1"/>
  <c r="IK51" i="10"/>
  <c r="IL53" i="10" l="1"/>
  <c r="IM48" i="10" s="1"/>
  <c r="IM50" i="10" l="1"/>
  <c r="IM53" i="10" l="1"/>
  <c r="IN48" i="10" s="1"/>
  <c r="IN50" i="10" s="1"/>
  <c r="IM51" i="10"/>
  <c r="IN53" i="10" l="1"/>
  <c r="IO48" i="10" s="1"/>
  <c r="IO50" i="10" s="1"/>
  <c r="IO51" i="10" s="1"/>
  <c r="IN51" i="10"/>
  <c r="IO53" i="10" l="1"/>
  <c r="IP48" i="10" s="1"/>
  <c r="IP50" i="10" s="1"/>
  <c r="IP53" i="10" l="1"/>
  <c r="IQ48" i="10" s="1"/>
  <c r="IQ50" i="10" s="1"/>
  <c r="IP51" i="10"/>
  <c r="IQ53" i="10" l="1"/>
  <c r="IR48" i="10" s="1"/>
  <c r="IR50" i="10" s="1"/>
  <c r="IQ51" i="10"/>
  <c r="IR53" i="10" l="1"/>
  <c r="IS48" i="10" s="1"/>
  <c r="IS50" i="10" s="1"/>
  <c r="IR51" i="10"/>
  <c r="IS53" i="10" l="1"/>
  <c r="IT48" i="10" s="1"/>
  <c r="IT50" i="10" s="1"/>
  <c r="IS51" i="10"/>
  <c r="IT53" i="10" l="1"/>
  <c r="IU48" i="10" s="1"/>
  <c r="IU50" i="10" s="1"/>
  <c r="IT51" i="10"/>
  <c r="X31" i="10" l="1"/>
  <c r="W14" i="4" s="1"/>
  <c r="IU51" i="10"/>
  <c r="X32" i="10" s="1"/>
  <c r="IU53" i="10"/>
  <c r="IV48" i="10" s="1"/>
  <c r="X34" i="10" l="1"/>
  <c r="Y28" i="10" s="1"/>
  <c r="IV50" i="10"/>
  <c r="IV53" i="10" l="1"/>
  <c r="IW48" i="10" s="1"/>
  <c r="IW50" i="10" s="1"/>
  <c r="IV51" i="10"/>
  <c r="IW53" i="10" l="1"/>
  <c r="IX48" i="10" s="1"/>
  <c r="IX50" i="10" s="1"/>
  <c r="IW51" i="10"/>
  <c r="IX53" i="10" l="1"/>
  <c r="IY48" i="10" s="1"/>
  <c r="IY50" i="10" s="1"/>
  <c r="IX51" i="10"/>
  <c r="IY53" i="10" l="1"/>
  <c r="IZ48" i="10" s="1"/>
  <c r="IZ50" i="10" s="1"/>
  <c r="IY51" i="10"/>
  <c r="IZ53" i="10" l="1"/>
  <c r="JA48" i="10" s="1"/>
  <c r="JA50" i="10" s="1"/>
  <c r="IZ51" i="10"/>
  <c r="JA53" i="10" l="1"/>
  <c r="JB48" i="10" s="1"/>
  <c r="JB50" i="10" s="1"/>
  <c r="JA51" i="10"/>
  <c r="JB53" i="10" l="1"/>
  <c r="JC48" i="10" s="1"/>
  <c r="JC50" i="10" s="1"/>
  <c r="JB51" i="10"/>
  <c r="JC53" i="10" l="1"/>
  <c r="JD48" i="10" s="1"/>
  <c r="JD50" i="10" s="1"/>
  <c r="JC51" i="10"/>
  <c r="JD53" i="10" l="1"/>
  <c r="JE48" i="10" s="1"/>
  <c r="JE50" i="10" s="1"/>
  <c r="JD51" i="10"/>
  <c r="JE53" i="10" l="1"/>
  <c r="JF48" i="10" s="1"/>
  <c r="JF50" i="10" s="1"/>
  <c r="JE51" i="10"/>
  <c r="JF53" i="10" l="1"/>
  <c r="JG48" i="10" s="1"/>
  <c r="JG50" i="10" s="1"/>
  <c r="JF51" i="10"/>
  <c r="Y31" i="10" l="1"/>
  <c r="X14" i="4" s="1"/>
  <c r="JG51" i="10"/>
  <c r="Y32" i="10" s="1"/>
  <c r="JG53" i="10"/>
  <c r="JH48" i="10" s="1"/>
  <c r="Y34" i="10" l="1"/>
  <c r="Z28" i="10" s="1"/>
  <c r="JH50" i="10"/>
  <c r="JH51" i="10" s="1"/>
  <c r="JH53" i="10" l="1"/>
  <c r="JI48" i="10" s="1"/>
  <c r="JI50" i="10" l="1"/>
  <c r="JI53" i="10" l="1"/>
  <c r="JJ48" i="10" s="1"/>
  <c r="JJ50" i="10" s="1"/>
  <c r="JI51" i="10"/>
  <c r="JJ53" i="10" l="1"/>
  <c r="JK48" i="10" s="1"/>
  <c r="JK50" i="10" s="1"/>
  <c r="JJ51" i="10"/>
  <c r="JK53" i="10" l="1"/>
  <c r="JL48" i="10" s="1"/>
  <c r="JL50" i="10" s="1"/>
  <c r="JK51" i="10"/>
  <c r="JL53" i="10" l="1"/>
  <c r="JM48" i="10" s="1"/>
  <c r="JM50" i="10" s="1"/>
  <c r="JL51" i="10"/>
  <c r="JM53" i="10" l="1"/>
  <c r="JN48" i="10" s="1"/>
  <c r="JN50" i="10" s="1"/>
  <c r="JM51" i="10"/>
  <c r="JN53" i="10" l="1"/>
  <c r="JO48" i="10" s="1"/>
  <c r="JO50" i="10" s="1"/>
  <c r="JN51" i="10"/>
  <c r="JO53" i="10" l="1"/>
  <c r="JP48" i="10" s="1"/>
  <c r="JP50" i="10" s="1"/>
  <c r="JO51" i="10"/>
  <c r="JP53" i="10" l="1"/>
  <c r="JQ48" i="10" s="1"/>
  <c r="JQ50" i="10" s="1"/>
  <c r="JP51" i="10"/>
  <c r="JQ53" i="10" l="1"/>
  <c r="JR48" i="10" s="1"/>
  <c r="JR50" i="10" s="1"/>
  <c r="JQ51" i="10"/>
  <c r="JR53" i="10" l="1"/>
  <c r="JS48" i="10" s="1"/>
  <c r="JS50" i="10" s="1"/>
  <c r="JR51" i="10"/>
  <c r="Z31" i="10" l="1"/>
  <c r="Z34" i="10" s="1"/>
  <c r="AA28" i="10" s="1"/>
  <c r="JS51" i="10"/>
  <c r="Z32" i="10" s="1"/>
  <c r="JS53" i="10"/>
  <c r="JT48" i="10" s="1"/>
  <c r="Y14" i="4" l="1"/>
  <c r="JT50" i="10"/>
  <c r="JT51" i="10" s="1"/>
  <c r="JT53" i="10" l="1"/>
  <c r="JU48" i="10" s="1"/>
  <c r="JU50" i="10" l="1"/>
  <c r="JU51" i="10" s="1"/>
  <c r="JU53" i="10" l="1"/>
  <c r="JV48" i="10" s="1"/>
  <c r="JV50" i="10" s="1"/>
  <c r="JV53" i="10" l="1"/>
  <c r="JW48" i="10" s="1"/>
  <c r="JW50" i="10" s="1"/>
  <c r="JV51" i="10"/>
  <c r="JW53" i="10" l="1"/>
  <c r="JX48" i="10" s="1"/>
  <c r="JX50" i="10" s="1"/>
  <c r="JW51" i="10"/>
  <c r="JX53" i="10" l="1"/>
  <c r="JY48" i="10" s="1"/>
  <c r="JY50" i="10" s="1"/>
  <c r="JX51" i="10"/>
  <c r="JY53" i="10" l="1"/>
  <c r="JZ48" i="10" s="1"/>
  <c r="JZ50" i="10" s="1"/>
  <c r="JY51" i="10"/>
  <c r="JZ53" i="10" l="1"/>
  <c r="KA48" i="10" s="1"/>
  <c r="KA50" i="10" s="1"/>
  <c r="JZ51" i="10"/>
  <c r="KA53" i="10" l="1"/>
  <c r="KB48" i="10" s="1"/>
  <c r="KB50" i="10" s="1"/>
  <c r="KA51" i="10"/>
  <c r="KB53" i="10" l="1"/>
  <c r="KC48" i="10" s="1"/>
  <c r="KC50" i="10" s="1"/>
  <c r="KB51" i="10"/>
  <c r="KC53" i="10" l="1"/>
  <c r="KD48" i="10" s="1"/>
  <c r="KD50" i="10" s="1"/>
  <c r="KC51" i="10"/>
  <c r="KD53" i="10" l="1"/>
  <c r="KE48" i="10" s="1"/>
  <c r="KE50" i="10" s="1"/>
  <c r="KD51" i="10"/>
  <c r="AA31" i="10" l="1"/>
  <c r="AA34" i="10" s="1"/>
  <c r="AB28" i="10" s="1"/>
  <c r="KE51" i="10"/>
  <c r="AA32" i="10" s="1"/>
  <c r="KE53" i="10"/>
  <c r="KF48" i="10" s="1"/>
  <c r="Z14" i="4" l="1"/>
  <c r="KF50" i="10"/>
  <c r="KF53" i="10" l="1"/>
  <c r="KG48" i="10" s="1"/>
  <c r="KG50" i="10" s="1"/>
  <c r="KF51" i="10"/>
  <c r="KG53" i="10" l="1"/>
  <c r="KH48" i="10" s="1"/>
  <c r="KH50" i="10" s="1"/>
  <c r="KH51" i="10" s="1"/>
  <c r="KG51" i="10"/>
  <c r="KH53" i="10" l="1"/>
  <c r="KI48" i="10" s="1"/>
  <c r="KI50" i="10" l="1"/>
  <c r="KI53" i="10" l="1"/>
  <c r="KJ48" i="10" s="1"/>
  <c r="KJ50" i="10" s="1"/>
  <c r="KI51" i="10"/>
  <c r="KJ53" i="10" l="1"/>
  <c r="KK48" i="10" s="1"/>
  <c r="KK50" i="10" s="1"/>
  <c r="KJ51" i="10"/>
  <c r="KK53" i="10" l="1"/>
  <c r="KL48" i="10" s="1"/>
  <c r="KL50" i="10" s="1"/>
  <c r="KK51" i="10"/>
  <c r="KL53" i="10" l="1"/>
  <c r="KM48" i="10" s="1"/>
  <c r="KM50" i="10" s="1"/>
  <c r="KL51" i="10"/>
  <c r="KM53" i="10" l="1"/>
  <c r="KN48" i="10" s="1"/>
  <c r="KN50" i="10" s="1"/>
  <c r="KM51" i="10"/>
  <c r="KN53" i="10" l="1"/>
  <c r="KO48" i="10" s="1"/>
  <c r="KO50" i="10" s="1"/>
  <c r="KN51" i="10"/>
  <c r="KO53" i="10" l="1"/>
  <c r="KP48" i="10" s="1"/>
  <c r="KP50" i="10" s="1"/>
  <c r="KO51" i="10"/>
  <c r="KP53" i="10" l="1"/>
  <c r="KQ48" i="10" s="1"/>
  <c r="KQ50" i="10" s="1"/>
  <c r="KP51" i="10"/>
  <c r="AB31" i="10" l="1"/>
  <c r="AA14" i="4" s="1"/>
  <c r="KQ51" i="10"/>
  <c r="AB32" i="10" s="1"/>
  <c r="KQ53" i="10"/>
  <c r="KR48" i="10" s="1"/>
  <c r="AB34" i="10" l="1"/>
  <c r="AC28" i="10" s="1"/>
  <c r="KR50" i="10"/>
  <c r="KR53" i="10" l="1"/>
  <c r="KS48" i="10" s="1"/>
  <c r="KS50" i="10" s="1"/>
  <c r="KR51" i="10"/>
  <c r="KS53" i="10" l="1"/>
  <c r="KT48" i="10" s="1"/>
  <c r="KT50" i="10" s="1"/>
  <c r="KS51" i="10"/>
  <c r="KT53" i="10" l="1"/>
  <c r="KU48" i="10" s="1"/>
  <c r="KU50" i="10" s="1"/>
  <c r="KT51" i="10"/>
  <c r="KU53" i="10" l="1"/>
  <c r="KV48" i="10" s="1"/>
  <c r="KV50" i="10" s="1"/>
  <c r="KV51" i="10" s="1"/>
  <c r="KU51" i="10"/>
  <c r="KV53" i="10" l="1"/>
  <c r="KW48" i="10" s="1"/>
  <c r="KW50" i="10" l="1"/>
  <c r="KW53" i="10" l="1"/>
  <c r="KX48" i="10" s="1"/>
  <c r="KX50" i="10" s="1"/>
  <c r="KW51" i="10"/>
  <c r="KX53" i="10" l="1"/>
  <c r="KY48" i="10" s="1"/>
  <c r="KY50" i="10" s="1"/>
  <c r="KX51" i="10"/>
  <c r="KY53" i="10" l="1"/>
  <c r="KZ48" i="10" s="1"/>
  <c r="KZ50" i="10" s="1"/>
  <c r="KY51" i="10"/>
  <c r="KZ53" i="10" l="1"/>
  <c r="LA48" i="10" s="1"/>
  <c r="LA50" i="10" s="1"/>
  <c r="KZ51" i="10"/>
  <c r="LA53" i="10" l="1"/>
  <c r="LB48" i="10" s="1"/>
  <c r="LB50" i="10" s="1"/>
  <c r="LA51" i="10"/>
  <c r="LB53" i="10" l="1"/>
  <c r="LC48" i="10" s="1"/>
  <c r="LC50" i="10" s="1"/>
  <c r="LB51" i="10"/>
  <c r="AC31" i="10" l="1"/>
  <c r="AC34" i="10" s="1"/>
  <c r="AD28" i="10" s="1"/>
  <c r="LC51" i="10"/>
  <c r="AC32" i="10" s="1"/>
  <c r="LC53" i="10"/>
  <c r="LD48" i="10" s="1"/>
  <c r="AB14" i="4" l="1"/>
  <c r="LD50" i="10"/>
  <c r="LD53" i="10" l="1"/>
  <c r="LE48" i="10" s="1"/>
  <c r="LE50" i="10" s="1"/>
  <c r="LD51" i="10"/>
  <c r="LE53" i="10" l="1"/>
  <c r="LF48" i="10" s="1"/>
  <c r="LF50" i="10" s="1"/>
  <c r="LE51" i="10"/>
  <c r="LF53" i="10" l="1"/>
  <c r="LG48" i="10" s="1"/>
  <c r="LG50" i="10" s="1"/>
  <c r="LF51" i="10"/>
  <c r="LG53" i="10" l="1"/>
  <c r="LH48" i="10" s="1"/>
  <c r="LH50" i="10" s="1"/>
  <c r="LG51" i="10"/>
  <c r="LH53" i="10" l="1"/>
  <c r="LI48" i="10" s="1"/>
  <c r="LI50" i="10" s="1"/>
  <c r="LH51" i="10"/>
  <c r="LI53" i="10" l="1"/>
  <c r="LJ48" i="10" s="1"/>
  <c r="LJ50" i="10" s="1"/>
  <c r="LI51" i="10"/>
  <c r="LJ53" i="10" l="1"/>
  <c r="LK48" i="10" s="1"/>
  <c r="LK50" i="10" s="1"/>
  <c r="LJ51" i="10"/>
  <c r="LK53" i="10" l="1"/>
  <c r="LL48" i="10" s="1"/>
  <c r="LL50" i="10" s="1"/>
  <c r="LK51" i="10"/>
  <c r="LL53" i="10" l="1"/>
  <c r="LM48" i="10" s="1"/>
  <c r="LM50" i="10" s="1"/>
  <c r="LL51" i="10"/>
  <c r="LM53" i="10" l="1"/>
  <c r="LN48" i="10" s="1"/>
  <c r="LN50" i="10" s="1"/>
  <c r="LM51" i="10"/>
  <c r="LN53" i="10" l="1"/>
  <c r="LO48" i="10" s="1"/>
  <c r="LO50" i="10" s="1"/>
  <c r="LN51" i="10"/>
  <c r="AD31" i="10" l="1"/>
  <c r="AC14" i="4" s="1"/>
  <c r="LO51" i="10"/>
  <c r="AD32" i="10" s="1"/>
  <c r="LO53" i="10"/>
  <c r="LP48" i="10" s="1"/>
  <c r="AD34" i="10" l="1"/>
  <c r="AE28" i="10" s="1"/>
  <c r="LP50" i="10"/>
  <c r="LP53" i="10" l="1"/>
  <c r="LQ48" i="10" s="1"/>
  <c r="LQ50" i="10" s="1"/>
  <c r="LP51" i="10"/>
  <c r="LQ53" i="10" l="1"/>
  <c r="LR48" i="10" s="1"/>
  <c r="LR50" i="10" s="1"/>
  <c r="LR51" i="10" s="1"/>
  <c r="LQ51" i="10"/>
  <c r="LR53" i="10" l="1"/>
  <c r="LS48" i="10" s="1"/>
  <c r="LS50" i="10" l="1"/>
  <c r="LS53" i="10" l="1"/>
  <c r="LT48" i="10" s="1"/>
  <c r="LT50" i="10" s="1"/>
  <c r="LS51" i="10"/>
  <c r="LT53" i="10" l="1"/>
  <c r="LU48" i="10" s="1"/>
  <c r="LU50" i="10" s="1"/>
  <c r="LT51" i="10"/>
  <c r="LU53" i="10" l="1"/>
  <c r="LV48" i="10" s="1"/>
  <c r="LV50" i="10" s="1"/>
  <c r="LU51" i="10"/>
  <c r="LV53" i="10" l="1"/>
  <c r="LW48" i="10" s="1"/>
  <c r="LW50" i="10" s="1"/>
  <c r="LV51" i="10"/>
  <c r="LW53" i="10" l="1"/>
  <c r="LX48" i="10" s="1"/>
  <c r="LX50" i="10" s="1"/>
  <c r="LW51" i="10"/>
  <c r="LX53" i="10" l="1"/>
  <c r="LY48" i="10" s="1"/>
  <c r="LY50" i="10" s="1"/>
  <c r="LX51" i="10"/>
  <c r="LY53" i="10" l="1"/>
  <c r="LZ48" i="10" s="1"/>
  <c r="LZ50" i="10" s="1"/>
  <c r="LY51" i="10"/>
  <c r="LZ53" i="10" l="1"/>
  <c r="MA48" i="10" s="1"/>
  <c r="MA50" i="10" s="1"/>
  <c r="LZ51" i="10"/>
  <c r="AE31" i="10" l="1"/>
  <c r="AE34" i="10" s="1"/>
  <c r="AF28" i="10" s="1"/>
  <c r="MA51" i="10"/>
  <c r="AE32" i="10" s="1"/>
  <c r="MA53" i="10"/>
  <c r="MB48" i="10" s="1"/>
  <c r="AD14" i="4" l="1"/>
  <c r="MB50" i="10"/>
  <c r="MB51" i="10" s="1"/>
  <c r="MB53" i="10" l="1"/>
  <c r="MC48" i="10" s="1"/>
  <c r="MC50" i="10" l="1"/>
  <c r="MC53" i="10" l="1"/>
  <c r="MD48" i="10" s="1"/>
  <c r="MD50" i="10" s="1"/>
  <c r="MC51" i="10"/>
  <c r="MD53" i="10" l="1"/>
  <c r="ME48" i="10" s="1"/>
  <c r="ME50" i="10" s="1"/>
  <c r="MD51" i="10"/>
  <c r="ME53" i="10" l="1"/>
  <c r="MF48" i="10" s="1"/>
  <c r="MF50" i="10" s="1"/>
  <c r="ME51" i="10"/>
  <c r="MF53" i="10" l="1"/>
  <c r="MG48" i="10" s="1"/>
  <c r="MG50" i="10" s="1"/>
  <c r="MF51" i="10"/>
  <c r="MG53" i="10" l="1"/>
  <c r="MH48" i="10" s="1"/>
  <c r="MH50" i="10" s="1"/>
  <c r="MG51" i="10"/>
  <c r="MH53" i="10" l="1"/>
  <c r="MI48" i="10" s="1"/>
  <c r="MI50" i="10" s="1"/>
  <c r="MH51" i="10"/>
  <c r="MI53" i="10" l="1"/>
  <c r="MJ48" i="10" s="1"/>
  <c r="MJ50" i="10" s="1"/>
  <c r="MI51" i="10"/>
  <c r="MJ53" i="10" l="1"/>
  <c r="MK48" i="10" s="1"/>
  <c r="MK50" i="10" s="1"/>
  <c r="MJ51" i="10"/>
  <c r="MK53" i="10" l="1"/>
  <c r="ML48" i="10" s="1"/>
  <c r="ML50" i="10" s="1"/>
  <c r="MK51" i="10"/>
  <c r="ML53" i="10" l="1"/>
  <c r="MM48" i="10" s="1"/>
  <c r="MM50" i="10" s="1"/>
  <c r="ML51" i="10"/>
  <c r="AF31" i="10" l="1"/>
  <c r="AF34" i="10" s="1"/>
  <c r="AG28" i="10" s="1"/>
  <c r="MM51" i="10"/>
  <c r="AF32" i="10" s="1"/>
  <c r="MM53" i="10"/>
  <c r="MN48" i="10" s="1"/>
  <c r="AE14" i="4" l="1"/>
  <c r="MN50" i="10"/>
  <c r="MN53" i="10" l="1"/>
  <c r="MO48" i="10" s="1"/>
  <c r="MO50" i="10" s="1"/>
  <c r="MN51" i="10"/>
  <c r="MO53" i="10" l="1"/>
  <c r="MP48" i="10" s="1"/>
  <c r="MP50" i="10" s="1"/>
  <c r="MO51" i="10"/>
  <c r="MP53" i="10" l="1"/>
  <c r="MQ48" i="10" s="1"/>
  <c r="MQ50" i="10" s="1"/>
  <c r="MQ53" i="10" s="1"/>
  <c r="MR48" i="10" s="1"/>
  <c r="MP51" i="10"/>
  <c r="AG32" i="10" s="1"/>
  <c r="MR50" i="10" l="1"/>
  <c r="MR53" i="10" s="1"/>
  <c r="MS48" i="10" s="1"/>
  <c r="MS50" i="10" l="1"/>
  <c r="MS53" i="10" s="1"/>
  <c r="MT48" i="10" s="1"/>
  <c r="MT50" i="10" l="1"/>
  <c r="MT53" i="10" s="1"/>
  <c r="MU48" i="10" s="1"/>
  <c r="MU50" i="10" l="1"/>
  <c r="MU53" i="10" s="1"/>
  <c r="MV48" i="10" s="1"/>
  <c r="MV50" i="10" l="1"/>
  <c r="MV53" i="10" s="1"/>
  <c r="MW48" i="10" s="1"/>
  <c r="MW50" i="10" l="1"/>
  <c r="MW53" i="10" s="1"/>
  <c r="MX48" i="10" s="1"/>
  <c r="MX50" i="10" l="1"/>
  <c r="MX53" i="10" s="1"/>
  <c r="MY48" i="10" s="1"/>
  <c r="MY50" i="10" l="1"/>
  <c r="AG31" i="10" s="1"/>
  <c r="AF14" i="4" l="1"/>
  <c r="AG34" i="10"/>
  <c r="MY53" i="10"/>
  <c r="F52" i="3" l="1"/>
  <c r="H52" i="3"/>
  <c r="E52" i="3"/>
  <c r="G52" i="3"/>
  <c r="I52" i="3"/>
  <c r="J52" i="3"/>
  <c r="E53" i="3" l="1"/>
  <c r="F48" i="3" s="1"/>
  <c r="E51" i="3"/>
  <c r="F50" i="3" l="1"/>
  <c r="F53" i="3" l="1"/>
  <c r="G48" i="3" s="1"/>
  <c r="G50" i="3" s="1"/>
  <c r="F43" i="3"/>
  <c r="F51" i="3"/>
  <c r="D60" i="11"/>
  <c r="G51" i="3" l="1"/>
  <c r="G43" i="3"/>
  <c r="G53" i="3"/>
  <c r="H48" i="3" s="1"/>
  <c r="H50" i="3" s="1"/>
  <c r="D61" i="11"/>
  <c r="D59" i="11"/>
  <c r="D51" i="11"/>
  <c r="H43" i="3" l="1"/>
  <c r="H51" i="3"/>
  <c r="H53" i="3"/>
  <c r="I48" i="3" s="1"/>
  <c r="E56" i="11"/>
  <c r="E58" i="11" l="1"/>
  <c r="E60" i="11" s="1"/>
  <c r="E61" i="11" s="1"/>
  <c r="I50" i="3"/>
  <c r="F56" i="11" l="1"/>
  <c r="I43" i="3"/>
  <c r="I51" i="3"/>
  <c r="E51" i="11"/>
  <c r="E59" i="11"/>
  <c r="I53" i="3"/>
  <c r="J48" i="3" s="1"/>
  <c r="J50" i="3" l="1"/>
  <c r="F58" i="11"/>
  <c r="F60" i="11" s="1"/>
  <c r="J53" i="3" l="1"/>
  <c r="K48" i="3" s="1"/>
  <c r="K50" i="3" s="1"/>
  <c r="J43" i="3"/>
  <c r="F61" i="11"/>
  <c r="F59" i="11"/>
  <c r="F51" i="11"/>
  <c r="J51" i="3"/>
  <c r="K43" i="3" l="1"/>
  <c r="G56" i="11"/>
  <c r="G58" i="11" l="1"/>
  <c r="G60" i="11" s="1"/>
  <c r="G51" i="11" l="1"/>
  <c r="G59" i="11"/>
  <c r="G61" i="11"/>
  <c r="H56" i="11" l="1"/>
  <c r="H58" i="11" l="1"/>
  <c r="H60" i="11" s="1"/>
  <c r="H61" i="11" s="1"/>
  <c r="I56" i="11" l="1"/>
  <c r="H51" i="11"/>
  <c r="H59" i="11"/>
  <c r="I58" i="11" l="1"/>
  <c r="D31" i="3" l="1"/>
  <c r="C7" i="13" s="1"/>
  <c r="I60" i="11"/>
  <c r="C99" i="4" l="1"/>
  <c r="C13" i="14" s="1"/>
  <c r="I51" i="11"/>
  <c r="I59" i="11"/>
  <c r="I61" i="11"/>
  <c r="J56" i="11" s="1"/>
  <c r="J58" i="11" l="1"/>
  <c r="E44" i="17" l="1"/>
  <c r="G44" i="17" l="1"/>
  <c r="I44" i="17" l="1"/>
  <c r="K44" i="17" l="1"/>
  <c r="O44" i="17" l="1"/>
  <c r="D31" i="17"/>
  <c r="P44" i="17" l="1"/>
  <c r="T44" i="17" l="1"/>
  <c r="I33" i="14" l="1"/>
  <c r="F33" i="14"/>
  <c r="E19" i="14" l="1"/>
  <c r="F19" i="14"/>
  <c r="C19" i="14"/>
  <c r="W44" i="17" l="1"/>
  <c r="X44" i="17" l="1"/>
  <c r="Y44" i="17" l="1"/>
  <c r="AA44" i="17" l="1"/>
  <c r="E31" i="17"/>
  <c r="AB44" i="17" l="1"/>
  <c r="Y43" i="3" l="1"/>
  <c r="Z43" i="3" l="1"/>
  <c r="AA43" i="3" l="1"/>
  <c r="AB43" i="3" l="1"/>
  <c r="AC43" i="3" l="1"/>
  <c r="AD43" i="3" l="1"/>
  <c r="AE43" i="3" l="1"/>
  <c r="AG43" i="3" l="1"/>
  <c r="AI43" i="3" l="1"/>
  <c r="AJ43" i="3" l="1"/>
  <c r="AK43" i="3" l="1"/>
  <c r="AM43" i="3" l="1"/>
  <c r="F30" i="3"/>
  <c r="AN43" i="3" l="1"/>
  <c r="AO43" i="3" l="1"/>
  <c r="AP43" i="3" l="1"/>
  <c r="AS43" i="3" l="1"/>
  <c r="AT43" i="3" l="1"/>
  <c r="AU43" i="3" l="1"/>
  <c r="AV43" i="3" l="1"/>
  <c r="AW43" i="3" l="1"/>
  <c r="AX43" i="3" l="1"/>
  <c r="AY43" i="3" l="1"/>
  <c r="G30" i="3"/>
  <c r="AZ43" i="3" l="1"/>
  <c r="BA43" i="3" l="1"/>
  <c r="BB43" i="3" l="1"/>
  <c r="F29" i="11" l="1"/>
  <c r="BC43" i="3" l="1"/>
  <c r="BD43" i="3" l="1"/>
  <c r="BE43" i="3" l="1"/>
  <c r="BF43" i="3" l="1"/>
  <c r="BG43" i="3" l="1"/>
  <c r="BH43" i="3" l="1"/>
  <c r="BI43" i="3" l="1"/>
  <c r="BJ43" i="3" l="1"/>
  <c r="BK43" i="3" l="1"/>
  <c r="H36" i="3" s="1"/>
  <c r="G43" i="4" s="1"/>
  <c r="H30" i="3"/>
  <c r="BL43" i="3" l="1"/>
  <c r="BM43" i="3" l="1"/>
  <c r="BN43" i="3" l="1"/>
  <c r="BO43" i="3" l="1"/>
  <c r="BP43" i="3" l="1"/>
  <c r="BQ43" i="3" l="1"/>
  <c r="BR43" i="3" l="1"/>
  <c r="BS43" i="3" l="1"/>
  <c r="BT43" i="3" l="1"/>
  <c r="BU43" i="3" l="1"/>
  <c r="BV43" i="3" l="1"/>
  <c r="BW43" i="3" l="1"/>
  <c r="I36" i="3" s="1"/>
  <c r="H43" i="4" s="1"/>
  <c r="I30" i="3"/>
  <c r="BX43" i="3" l="1"/>
  <c r="BY43" i="3" l="1"/>
  <c r="BZ43" i="3" l="1"/>
  <c r="CA43" i="3" l="1"/>
  <c r="CB43" i="3" l="1"/>
  <c r="CC43" i="3" l="1"/>
  <c r="CD43" i="3" l="1"/>
  <c r="CE43" i="3" l="1"/>
  <c r="CF43" i="3" l="1"/>
  <c r="H29" i="11"/>
  <c r="CG43" i="3" l="1"/>
  <c r="CH43" i="3" l="1"/>
  <c r="CI43" i="3" l="1"/>
  <c r="J36" i="3" s="1"/>
  <c r="I43" i="4" s="1"/>
  <c r="J30" i="3"/>
  <c r="CL43" i="3" l="1"/>
  <c r="CM43" i="3" l="1"/>
  <c r="CN43" i="3" l="1"/>
  <c r="CO43" i="3" l="1"/>
  <c r="CP43" i="3" l="1"/>
  <c r="CQ43" i="3" l="1"/>
  <c r="AC44" i="17" l="1"/>
  <c r="AD44" i="17" l="1"/>
  <c r="AE44" i="17" l="1"/>
  <c r="AG44" i="17" l="1"/>
  <c r="AI44" i="17" l="1"/>
  <c r="CJ44" i="17" l="1"/>
  <c r="CK44" i="17"/>
  <c r="CL44" i="17"/>
  <c r="CM44" i="17"/>
  <c r="CN44" i="17"/>
  <c r="CO44" i="17"/>
  <c r="CP44" i="17"/>
  <c r="CQ44" i="17"/>
  <c r="AK44" i="17"/>
  <c r="AL44" i="17"/>
  <c r="AM44" i="17"/>
  <c r="AN44" i="17"/>
  <c r="AO44" i="17"/>
  <c r="AP44" i="17"/>
  <c r="AQ44" i="17"/>
  <c r="AR44" i="17"/>
  <c r="AS44" i="17"/>
  <c r="AT44" i="17"/>
  <c r="AU44" i="17"/>
  <c r="AV44" i="17"/>
  <c r="AW44" i="17"/>
  <c r="AX44" i="17"/>
  <c r="AY44" i="17"/>
  <c r="AZ44" i="17"/>
  <c r="BA44" i="17"/>
  <c r="BB44" i="17"/>
  <c r="BC44" i="17"/>
  <c r="BD44" i="17"/>
  <c r="BE44" i="17"/>
  <c r="BF44" i="17"/>
  <c r="BG44" i="17"/>
  <c r="BH44" i="17"/>
  <c r="BI44" i="17"/>
  <c r="BJ44" i="17"/>
  <c r="BK44" i="17"/>
  <c r="BL44" i="17"/>
  <c r="BM44" i="17"/>
  <c r="BN44" i="17"/>
  <c r="BO44" i="17"/>
  <c r="BP44" i="17"/>
  <c r="BQ44" i="17"/>
  <c r="BR44" i="17"/>
  <c r="BS44" i="17"/>
  <c r="BT44" i="17"/>
  <c r="BU44" i="17"/>
  <c r="BV44" i="17"/>
  <c r="BW44" i="17"/>
  <c r="BX44" i="17"/>
  <c r="BY44" i="17"/>
  <c r="BZ44" i="17"/>
  <c r="CA44" i="17"/>
  <c r="CB44" i="17"/>
  <c r="CC44" i="17"/>
  <c r="CD44" i="17"/>
  <c r="CE44" i="17"/>
  <c r="CF44" i="17"/>
  <c r="CG44" i="17"/>
  <c r="CH44" i="17"/>
  <c r="CI44" i="17"/>
  <c r="J31" i="17"/>
  <c r="I31" i="17"/>
  <c r="H31" i="17"/>
  <c r="G31" i="17"/>
  <c r="F31" i="17"/>
  <c r="K37" i="17" l="1"/>
  <c r="J46" i="4" s="1"/>
  <c r="J37" i="17"/>
  <c r="I46" i="4" s="1"/>
  <c r="H37" i="17"/>
  <c r="G46" i="4" s="1"/>
  <c r="I37" i="17"/>
  <c r="H46" i="4" s="1"/>
  <c r="G37" i="17"/>
  <c r="F46" i="4" s="1"/>
  <c r="U44" i="17" l="1"/>
  <c r="AJ44" i="17" l="1"/>
  <c r="V44" i="17" l="1"/>
  <c r="AQ43" i="3" l="1"/>
  <c r="AR43" i="3"/>
  <c r="AL43" i="3"/>
  <c r="CJ43" i="3"/>
  <c r="CK43" i="3"/>
  <c r="J29" i="11"/>
  <c r="I29" i="11"/>
  <c r="K36" i="3" l="1"/>
  <c r="J43" i="4" s="1"/>
  <c r="G36" i="3"/>
  <c r="F43" i="4" s="1"/>
  <c r="MW52" i="3" l="1"/>
  <c r="KV52" i="3"/>
  <c r="LI52" i="3"/>
  <c r="LS52" i="3"/>
  <c r="LT52" i="3"/>
  <c r="LV52" i="3"/>
  <c r="ML52" i="3"/>
  <c r="LY52" i="3"/>
  <c r="MC52" i="3"/>
  <c r="MR52" i="3"/>
  <c r="LH52" i="3"/>
  <c r="KU52" i="3"/>
  <c r="KW52" i="3"/>
  <c r="LO52" i="3"/>
  <c r="MU52" i="3"/>
  <c r="KX52" i="3"/>
  <c r="LK52" i="3"/>
  <c r="MA52" i="3"/>
  <c r="LU52" i="3"/>
  <c r="LA52" i="3"/>
  <c r="MM52" i="3"/>
  <c r="MO52" i="3"/>
  <c r="LW52" i="3"/>
  <c r="LC52" i="3"/>
  <c r="LX52" i="3"/>
  <c r="MI52" i="3"/>
  <c r="MK52" i="3"/>
  <c r="LG52" i="3"/>
  <c r="MV52" i="3"/>
  <c r="KZ52" i="3"/>
  <c r="LM52" i="3"/>
  <c r="LD52" i="3"/>
  <c r="KY52" i="3"/>
  <c r="LZ52" i="3"/>
  <c r="MN52" i="3"/>
  <c r="LE52" i="3"/>
  <c r="LQ52" i="3"/>
  <c r="MX52" i="3"/>
  <c r="LB52" i="3"/>
  <c r="LR52" i="3"/>
  <c r="ME52" i="3"/>
  <c r="LF52" i="3"/>
  <c r="MB52" i="3"/>
  <c r="LP52" i="3"/>
  <c r="MG52" i="3"/>
  <c r="LJ52" i="3"/>
  <c r="KS52" i="3"/>
  <c r="MJ52" i="3"/>
  <c r="MS52" i="3"/>
  <c r="MD52" i="3"/>
  <c r="MP52" i="3"/>
  <c r="MH52" i="3"/>
  <c r="MQ52" i="3"/>
  <c r="MY52" i="3"/>
  <c r="MF52" i="3"/>
  <c r="LL52" i="3"/>
  <c r="LN52" i="3"/>
  <c r="MT52" i="3"/>
  <c r="KT52" i="3"/>
  <c r="KH52" i="3"/>
  <c r="KB52" i="3"/>
  <c r="JZ52" i="3"/>
  <c r="JT52" i="3"/>
  <c r="JK52" i="3"/>
  <c r="IU52" i="3"/>
  <c r="IY52" i="3"/>
  <c r="JD52" i="3"/>
  <c r="IK52" i="3"/>
  <c r="KJ52" i="3"/>
  <c r="IP52" i="3"/>
  <c r="JO52" i="3"/>
  <c r="JR52" i="3"/>
  <c r="KP52" i="3"/>
  <c r="JA52" i="3"/>
  <c r="IN52" i="3"/>
  <c r="JY52" i="3"/>
  <c r="KE52" i="3"/>
  <c r="KG52" i="3"/>
  <c r="JS52" i="3"/>
  <c r="JN52" i="3"/>
  <c r="IT52" i="3"/>
  <c r="IR52" i="3"/>
  <c r="IZ52" i="3"/>
  <c r="IQ52" i="3"/>
  <c r="KC52" i="3"/>
  <c r="JC52" i="3"/>
  <c r="KR52" i="3"/>
  <c r="IV52" i="3"/>
  <c r="JH52" i="3"/>
  <c r="KF52" i="3"/>
  <c r="KL52" i="3"/>
  <c r="KI52" i="3"/>
  <c r="KM52" i="3"/>
  <c r="JP52" i="3"/>
  <c r="JF52" i="3"/>
  <c r="JB52" i="3"/>
  <c r="JQ52" i="3"/>
  <c r="IL52" i="3"/>
  <c r="IX52" i="3"/>
  <c r="JW52" i="3"/>
  <c r="IW52" i="3"/>
  <c r="JI52" i="3"/>
  <c r="KQ52" i="3"/>
  <c r="JM52" i="3"/>
  <c r="JL52" i="3"/>
  <c r="JG52" i="3"/>
  <c r="JU52" i="3"/>
  <c r="JE52" i="3"/>
  <c r="KA52" i="3"/>
  <c r="KD52" i="3"/>
  <c r="JV52" i="3"/>
  <c r="IO52" i="3"/>
  <c r="IS52" i="3"/>
  <c r="JJ52" i="3"/>
  <c r="JX52" i="3"/>
  <c r="KK52" i="3"/>
  <c r="KO52" i="3"/>
  <c r="KN52" i="3"/>
  <c r="IM52" i="3"/>
  <c r="Y33" i="3" l="1"/>
  <c r="AD33" i="3"/>
  <c r="AC33" i="3"/>
  <c r="AA33" i="3"/>
  <c r="AE33" i="3"/>
  <c r="AF33" i="3"/>
  <c r="AG33" i="3"/>
  <c r="AB33" i="3"/>
  <c r="Z33" i="3"/>
  <c r="AC42" i="11" l="1"/>
  <c r="AC44" i="11" s="1"/>
  <c r="AB97" i="4"/>
  <c r="AC60" i="3"/>
  <c r="AC61" i="3" s="1"/>
  <c r="AD42" i="11"/>
  <c r="AD44" i="11" s="1"/>
  <c r="AD60" i="3"/>
  <c r="AD61" i="3" s="1"/>
  <c r="AC97" i="4"/>
  <c r="X97" i="4"/>
  <c r="Y60" i="3"/>
  <c r="Y61" i="3" s="1"/>
  <c r="Y42" i="11"/>
  <c r="Y44" i="11" s="1"/>
  <c r="Z60" i="3"/>
  <c r="Z61" i="3" s="1"/>
  <c r="Z42" i="11"/>
  <c r="Z44" i="11" s="1"/>
  <c r="Y97" i="4"/>
  <c r="AG60" i="3"/>
  <c r="AG61" i="3" s="1"/>
  <c r="AG42" i="11"/>
  <c r="AG44" i="11" s="1"/>
  <c r="AF97" i="4"/>
  <c r="AB60" i="3"/>
  <c r="AB61" i="3" s="1"/>
  <c r="AA97" i="4"/>
  <c r="AB42" i="11"/>
  <c r="AB44" i="11" s="1"/>
  <c r="AF60" i="3"/>
  <c r="AF61" i="3" s="1"/>
  <c r="AF42" i="11"/>
  <c r="AF44" i="11" s="1"/>
  <c r="AE97" i="4"/>
  <c r="AE42" i="11"/>
  <c r="AE44" i="11" s="1"/>
  <c r="AE60" i="3"/>
  <c r="AE61" i="3" s="1"/>
  <c r="AD97" i="4"/>
  <c r="AA60" i="3"/>
  <c r="AA61" i="3" s="1"/>
  <c r="AA42" i="11"/>
  <c r="AA44" i="11" s="1"/>
  <c r="Z97" i="4"/>
  <c r="E30" i="3" l="1"/>
  <c r="AF43" i="3" l="1"/>
  <c r="AH43" i="3" l="1"/>
  <c r="F36" i="3" s="1"/>
  <c r="E29" i="11" l="1"/>
  <c r="E43" i="4"/>
  <c r="IK51" i="3" l="1"/>
  <c r="IN51" i="3" l="1"/>
  <c r="IO51" i="3" l="1"/>
  <c r="IP51" i="3" l="1"/>
  <c r="IQ51" i="3" l="1"/>
  <c r="IR51" i="3" l="1"/>
  <c r="IS51" i="3" l="1"/>
  <c r="IT51" i="3" l="1"/>
  <c r="IU51" i="3" l="1"/>
  <c r="IV51" i="3" l="1"/>
  <c r="IW51" i="3" l="1"/>
  <c r="IX51" i="3" l="1"/>
  <c r="IY51" i="3" l="1"/>
  <c r="IZ51" i="3" l="1"/>
  <c r="JA51" i="3" l="1"/>
  <c r="JB51" i="3" l="1"/>
  <c r="JC51" i="3" l="1"/>
  <c r="JD51" i="3" l="1"/>
  <c r="JE51" i="3" l="1"/>
  <c r="JF51" i="3" l="1"/>
  <c r="JG51" i="3" l="1"/>
  <c r="Y32" i="3" s="1"/>
  <c r="JH51" i="3" l="1"/>
  <c r="JI51" i="3" l="1"/>
  <c r="JJ51" i="3" l="1"/>
  <c r="JK51" i="3" l="1"/>
  <c r="JL51" i="3" l="1"/>
  <c r="JM51" i="3" l="1"/>
  <c r="JN51" i="3" l="1"/>
  <c r="JO51" i="3" l="1"/>
  <c r="JP51" i="3" l="1"/>
  <c r="JQ51" i="3" l="1"/>
  <c r="JR51" i="3" l="1"/>
  <c r="JS51" i="3" l="1"/>
  <c r="Z32" i="3" s="1"/>
  <c r="JU51" i="3" l="1"/>
  <c r="JV51" i="3" l="1"/>
  <c r="JW51" i="3" l="1"/>
  <c r="JX51" i="3" l="1"/>
  <c r="JY51" i="3" l="1"/>
  <c r="JZ51" i="3" l="1"/>
  <c r="KA51" i="3" l="1"/>
  <c r="KB51" i="3" l="1"/>
  <c r="KC51" i="3" l="1"/>
  <c r="KD51" i="3" l="1"/>
  <c r="KE51" i="3" l="1"/>
  <c r="KF51" i="3" l="1"/>
  <c r="KG51" i="3" l="1"/>
  <c r="KI51" i="3" l="1"/>
  <c r="KJ51" i="3" l="1"/>
  <c r="KK51" i="3" l="1"/>
  <c r="KL51" i="3" l="1"/>
  <c r="KM51" i="3" l="1"/>
  <c r="KN51" i="3" l="1"/>
  <c r="KO51" i="3" l="1"/>
  <c r="KP51" i="3" l="1"/>
  <c r="KQ51" i="3" l="1"/>
  <c r="KS51" i="3" l="1"/>
  <c r="KT51" i="3" l="1"/>
  <c r="KU51" i="3" l="1"/>
  <c r="KV51" i="3" l="1"/>
  <c r="KW51" i="3" l="1"/>
  <c r="KX51" i="3" l="1"/>
  <c r="KY51" i="3" l="1"/>
  <c r="KZ51" i="3" l="1"/>
  <c r="LA51" i="3" l="1"/>
  <c r="LB51" i="3" l="1"/>
  <c r="LC51" i="3" l="1"/>
  <c r="LE51" i="3" l="1"/>
  <c r="LF51" i="3" l="1"/>
  <c r="LG51" i="3" l="1"/>
  <c r="LH51" i="3" l="1"/>
  <c r="LI51" i="3" l="1"/>
  <c r="LJ51" i="3" l="1"/>
  <c r="LK51" i="3" l="1"/>
  <c r="LL51" i="3" l="1"/>
  <c r="LM51" i="3" l="1"/>
  <c r="LN51" i="3" l="1"/>
  <c r="LO51" i="3" l="1"/>
  <c r="LP51" i="3" l="1"/>
  <c r="LQ51" i="3" l="1"/>
  <c r="LS51" i="3" l="1"/>
  <c r="LT51" i="3" l="1"/>
  <c r="LU51" i="3" l="1"/>
  <c r="LV51" i="3" l="1"/>
  <c r="LW51" i="3" l="1"/>
  <c r="LX51" i="3" l="1"/>
  <c r="LY51" i="3" l="1"/>
  <c r="LZ51" i="3" l="1"/>
  <c r="MA51" i="3" l="1"/>
  <c r="MD51" i="3" l="1"/>
  <c r="ME51" i="3" l="1"/>
  <c r="MF51" i="3" l="1"/>
  <c r="MG51" i="3" l="1"/>
  <c r="MH51" i="3" l="1"/>
  <c r="MI51" i="3" l="1"/>
  <c r="MJ51" i="3" l="1"/>
  <c r="MK51" i="3" l="1"/>
  <c r="ML51" i="3" l="1"/>
  <c r="MM51" i="3" l="1"/>
  <c r="MN51" i="3" l="1"/>
  <c r="MO51" i="3" l="1"/>
  <c r="MR51" i="3" l="1"/>
  <c r="MS51" i="3" l="1"/>
  <c r="MT51" i="3" l="1"/>
  <c r="MU51" i="3" l="1"/>
  <c r="MV51" i="3" l="1"/>
  <c r="MW51" i="3" l="1"/>
  <c r="MX51" i="3" l="1"/>
  <c r="MY51" i="3" l="1"/>
  <c r="S44" i="17" l="1"/>
  <c r="Z44" i="17"/>
  <c r="AF44" i="17"/>
  <c r="AH44" i="17"/>
  <c r="F37" i="17" l="1"/>
  <c r="D24" i="17"/>
  <c r="E46" i="4"/>
  <c r="D53" i="17" l="1"/>
  <c r="D54" i="17" l="1"/>
  <c r="D52" i="17"/>
  <c r="E49" i="17" l="1"/>
  <c r="E51" i="17" s="1"/>
  <c r="E53" i="17"/>
  <c r="E54" i="17" l="1"/>
  <c r="E52" i="17"/>
  <c r="F49" i="17" l="1"/>
  <c r="F53" i="17"/>
  <c r="F51" i="17" l="1"/>
  <c r="F54" i="17"/>
  <c r="F52" i="17"/>
  <c r="G49" i="17" l="1"/>
  <c r="G51" i="17" s="1"/>
  <c r="G53" i="17"/>
  <c r="F44" i="17"/>
  <c r="G52" i="17" l="1"/>
  <c r="G54" i="17"/>
  <c r="H49" i="17" l="1"/>
  <c r="H53" i="17"/>
  <c r="H52" i="17" l="1"/>
  <c r="H51" i="17"/>
  <c r="H54" i="17"/>
  <c r="I49" i="17" l="1"/>
  <c r="I51" i="17" s="1"/>
  <c r="I53" i="17"/>
  <c r="I52" i="17" s="1"/>
  <c r="H44" i="17"/>
  <c r="I54" i="17" l="1"/>
  <c r="J49" i="17" l="1"/>
  <c r="J53" i="17"/>
  <c r="J52" i="17" s="1"/>
  <c r="J51" i="17" l="1"/>
  <c r="J54" i="17"/>
  <c r="K49" i="17" l="1"/>
  <c r="K51" i="17" s="1"/>
  <c r="K53" i="17"/>
  <c r="K52" i="17" s="1"/>
  <c r="J44" i="17"/>
  <c r="K54" i="17" l="1"/>
  <c r="L49" i="17" l="1"/>
  <c r="L53" i="17"/>
  <c r="L52" i="17" s="1"/>
  <c r="L51" i="17" l="1"/>
  <c r="L54" i="17" s="1"/>
  <c r="M49" i="17" l="1"/>
  <c r="M53" i="17"/>
  <c r="M52" i="17" s="1"/>
  <c r="L44" i="17"/>
  <c r="M51" i="17" l="1"/>
  <c r="M44" i="17" s="1"/>
  <c r="M54" i="17"/>
  <c r="N49" i="17" l="1"/>
  <c r="N53" i="17"/>
  <c r="N52" i="17" s="1"/>
  <c r="N51" i="17" l="1"/>
  <c r="N44" i="17" s="1"/>
  <c r="D37" i="17" s="1"/>
  <c r="N54" i="17" l="1"/>
  <c r="O49" i="17"/>
  <c r="O51" i="17" s="1"/>
  <c r="O53" i="17"/>
  <c r="C46" i="4"/>
  <c r="O52" i="17" l="1"/>
  <c r="D33" i="17" s="1"/>
  <c r="D34" i="17"/>
  <c r="O54" i="17"/>
  <c r="D32" i="17"/>
  <c r="D61" i="17" l="1"/>
  <c r="D62" i="17" s="1"/>
  <c r="P49" i="17"/>
  <c r="P53" i="17"/>
  <c r="C17" i="4"/>
  <c r="D35" i="17"/>
  <c r="E29" i="17" s="1"/>
  <c r="P51" i="17" l="1"/>
  <c r="P54" i="17" s="1"/>
  <c r="P52" i="17"/>
  <c r="Q49" i="17" l="1"/>
  <c r="Q51" i="17" s="1"/>
  <c r="Q44" i="17" s="1"/>
  <c r="Q53" i="17"/>
  <c r="Q54" i="17" l="1"/>
  <c r="Q52" i="17"/>
  <c r="R49" i="17" l="1"/>
  <c r="R51" i="17" s="1"/>
  <c r="R44" i="17" s="1"/>
  <c r="E37" i="17" s="1"/>
  <c r="R53" i="17"/>
  <c r="R54" i="17" l="1"/>
  <c r="R52" i="17"/>
  <c r="D46" i="4"/>
  <c r="S53" i="17" l="1"/>
  <c r="S49" i="17"/>
  <c r="S51" i="17" s="1"/>
  <c r="S54" i="17" l="1"/>
  <c r="T49" i="17" s="1"/>
  <c r="T53" i="17"/>
  <c r="S52" i="17"/>
  <c r="T51" i="17" l="1"/>
  <c r="T52" i="17" s="1"/>
  <c r="T54" i="17" l="1"/>
  <c r="U49" i="17"/>
  <c r="U53" i="17"/>
  <c r="U52" i="17" l="1"/>
  <c r="U51" i="17"/>
  <c r="U54" i="17" s="1"/>
  <c r="G24" i="17"/>
  <c r="V49" i="17" l="1"/>
  <c r="V51" i="17" s="1"/>
  <c r="V53" i="17"/>
  <c r="V52" i="17" s="1"/>
  <c r="V54" i="17" l="1"/>
  <c r="W49" i="17" s="1"/>
  <c r="W51" i="17" s="1"/>
  <c r="W53" i="17"/>
  <c r="W52" i="17" s="1"/>
  <c r="W54" i="17" l="1"/>
  <c r="X49" i="17" l="1"/>
  <c r="X51" i="17" s="1"/>
  <c r="X53" i="17"/>
  <c r="X52" i="17" s="1"/>
  <c r="X54" i="17" l="1"/>
  <c r="Y49" i="17" l="1"/>
  <c r="Y53" i="17"/>
  <c r="Y51" i="17" l="1"/>
  <c r="Y52" i="17" s="1"/>
  <c r="Y54" i="17" l="1"/>
  <c r="Z49" i="17"/>
  <c r="Z51" i="17" s="1"/>
  <c r="Z53" i="17"/>
  <c r="Z52" i="17" s="1"/>
  <c r="Z54" i="17" l="1"/>
  <c r="AA49" i="17" l="1"/>
  <c r="AA53" i="17"/>
  <c r="AA51" i="17" l="1"/>
  <c r="E32" i="17" s="1"/>
  <c r="AA52" i="17"/>
  <c r="E33" i="17" s="1"/>
  <c r="E34" i="17"/>
  <c r="AA54" i="17" l="1"/>
  <c r="E61" i="17"/>
  <c r="E62" i="17" s="1"/>
  <c r="AB49" i="17"/>
  <c r="AB53" i="17"/>
  <c r="D17" i="4"/>
  <c r="E35" i="17"/>
  <c r="F29" i="17" s="1"/>
  <c r="AB51" i="17" l="1"/>
  <c r="AB52" i="17" s="1"/>
  <c r="AB54" i="17" l="1"/>
  <c r="AC49" i="17" s="1"/>
  <c r="AC51" i="17" s="1"/>
  <c r="AC53" i="17"/>
  <c r="AC54" i="17" l="1"/>
  <c r="AD49" i="17" s="1"/>
  <c r="AD53" i="17"/>
  <c r="AC52" i="17"/>
  <c r="AD51" i="17" l="1"/>
  <c r="AD52" i="17" s="1"/>
  <c r="AD54" i="17" l="1"/>
  <c r="AE53" i="17" l="1"/>
  <c r="AE49" i="17"/>
  <c r="AE51" i="17" s="1"/>
  <c r="AE54" i="17" l="1"/>
  <c r="AF49" i="17" s="1"/>
  <c r="AF51" i="17" s="1"/>
  <c r="AE52" i="17"/>
  <c r="AF53" i="17"/>
  <c r="AF52" i="17" s="1"/>
  <c r="AF54" i="17" l="1"/>
  <c r="AG49" i="17" s="1"/>
  <c r="AG53" i="17"/>
  <c r="AG51" i="17" l="1"/>
  <c r="AG52" i="17" s="1"/>
  <c r="AG54" i="17" l="1"/>
  <c r="AH49" i="17" l="1"/>
  <c r="AH51" i="17" s="1"/>
  <c r="AH53" i="17"/>
  <c r="AH52" i="17" s="1"/>
  <c r="AH54" i="17" l="1"/>
  <c r="AI49" i="17" l="1"/>
  <c r="AI53" i="17"/>
  <c r="AI51" i="17" l="1"/>
  <c r="AI52" i="17" s="1"/>
  <c r="AI54" i="17" l="1"/>
  <c r="AJ49" i="17" l="1"/>
  <c r="AJ51" i="17" s="1"/>
  <c r="AJ53" i="17"/>
  <c r="AJ52" i="17" s="1"/>
  <c r="AJ54" i="17" l="1"/>
  <c r="AK49" i="17" l="1"/>
  <c r="AK51" i="17" s="1"/>
  <c r="AK53" i="17"/>
  <c r="AK52" i="17" s="1"/>
  <c r="AK54" i="17" l="1"/>
  <c r="AL53" i="17" l="1"/>
  <c r="AL52" i="17" s="1"/>
  <c r="AL49" i="17"/>
  <c r="AL51" i="17" s="1"/>
  <c r="AL54" i="17" l="1"/>
  <c r="AM49" i="17" s="1"/>
  <c r="AM53" i="17"/>
  <c r="AM52" i="17" l="1"/>
  <c r="F33" i="17" s="1"/>
  <c r="F34" i="17"/>
  <c r="AM51" i="17"/>
  <c r="F32" i="17" s="1"/>
  <c r="AM54" i="17" l="1"/>
  <c r="E17" i="4"/>
  <c r="F35" i="17"/>
  <c r="G29" i="17" s="1"/>
  <c r="F61" i="17"/>
  <c r="F62" i="17" s="1"/>
  <c r="AN49" i="17" l="1"/>
  <c r="AN53" i="17"/>
  <c r="AN51" i="17" l="1"/>
  <c r="AN52" i="17" s="1"/>
  <c r="AN54" i="17" l="1"/>
  <c r="AO53" i="17" l="1"/>
  <c r="AO49" i="17"/>
  <c r="AO51" i="17" l="1"/>
  <c r="AO54" i="17" s="1"/>
  <c r="AO52" i="17"/>
  <c r="AP49" i="17" l="1"/>
  <c r="AP51" i="17" s="1"/>
  <c r="AP53" i="17"/>
  <c r="AP52" i="17" l="1"/>
  <c r="AP54" i="17"/>
  <c r="AQ49" i="17" l="1"/>
  <c r="AQ53" i="17"/>
  <c r="AQ52" i="17" l="1"/>
  <c r="AQ51" i="17"/>
  <c r="AQ54" i="17" s="1"/>
  <c r="AR49" i="17" l="1"/>
  <c r="AR51" i="17" s="1"/>
  <c r="AR53" i="17"/>
  <c r="AR52" i="17" s="1"/>
  <c r="AR54" i="17" l="1"/>
  <c r="AS53" i="17" l="1"/>
  <c r="AS52" i="17" s="1"/>
  <c r="AS49" i="17"/>
  <c r="AS51" i="17" s="1"/>
  <c r="AS54" i="17" l="1"/>
  <c r="AT49" i="17"/>
  <c r="AT51" i="17" s="1"/>
  <c r="AT53" i="17"/>
  <c r="AT52" i="17" s="1"/>
  <c r="AT54" i="17" l="1"/>
  <c r="AU53" i="17" l="1"/>
  <c r="AU49" i="17"/>
  <c r="AU51" i="17" l="1"/>
  <c r="AU52" i="17" s="1"/>
  <c r="AU54" i="17"/>
  <c r="AV49" i="17" l="1"/>
  <c r="AV51" i="17" s="1"/>
  <c r="AV53" i="17"/>
  <c r="AV52" i="17" s="1"/>
  <c r="AV54" i="17" l="1"/>
  <c r="AW53" i="17" l="1"/>
  <c r="AW49" i="17"/>
  <c r="AW51" i="17" l="1"/>
  <c r="AW52" i="17" s="1"/>
  <c r="AW54" i="17" l="1"/>
  <c r="AX49" i="17" s="1"/>
  <c r="AX51" i="17" s="1"/>
  <c r="AX53" i="17"/>
  <c r="AX52" i="17" s="1"/>
  <c r="AX54" i="17" l="1"/>
  <c r="AY49" i="17" s="1"/>
  <c r="AY53" i="17"/>
  <c r="AY51" i="17" l="1"/>
  <c r="G32" i="17" s="1"/>
  <c r="AY54" i="17"/>
  <c r="AY52" i="17"/>
  <c r="G33" i="17" s="1"/>
  <c r="G34" i="17"/>
  <c r="AZ49" i="17" l="1"/>
  <c r="AZ51" i="17" s="1"/>
  <c r="AZ53" i="17"/>
  <c r="AZ52" i="17" s="1"/>
  <c r="G61" i="17"/>
  <c r="G62" i="17" s="1"/>
  <c r="F17" i="4"/>
  <c r="G35" i="17"/>
  <c r="H29" i="17" s="1"/>
  <c r="AZ54" i="17" l="1"/>
  <c r="BA49" i="17" s="1"/>
  <c r="BA51" i="17" s="1"/>
  <c r="BA53" i="17"/>
  <c r="BA52" i="17" s="1"/>
  <c r="BA54" i="17" l="1"/>
  <c r="BB49" i="17" s="1"/>
  <c r="BB53" i="17"/>
  <c r="BB51" i="17" l="1"/>
  <c r="BB52" i="17" s="1"/>
  <c r="BB54" i="17" l="1"/>
  <c r="BC49" i="17" l="1"/>
  <c r="BC51" i="17" s="1"/>
  <c r="BC53" i="17"/>
  <c r="BC52" i="17" l="1"/>
  <c r="BC54" i="17"/>
  <c r="BD49" i="17" l="1"/>
  <c r="BD51" i="17" s="1"/>
  <c r="BD53" i="17"/>
  <c r="BD52" i="17" l="1"/>
  <c r="BD54" i="17"/>
  <c r="BE53" i="17" l="1"/>
  <c r="BE49" i="17"/>
  <c r="BE51" i="17" l="1"/>
  <c r="BE52" i="17" s="1"/>
  <c r="BE54" i="17" l="1"/>
  <c r="BF49" i="17"/>
  <c r="BF51" i="17" s="1"/>
  <c r="BF53" i="17"/>
  <c r="BF52" i="17" s="1"/>
  <c r="BF54" i="17" l="1"/>
  <c r="BG49" i="17" l="1"/>
  <c r="BG53" i="17"/>
  <c r="BG51" i="17" l="1"/>
  <c r="BG52" i="17" s="1"/>
  <c r="BG54" i="17" l="1"/>
  <c r="BH49" i="17" s="1"/>
  <c r="BH51" i="17" s="1"/>
  <c r="BH53" i="17"/>
  <c r="BH52" i="17" s="1"/>
  <c r="BH54" i="17" l="1"/>
  <c r="BI49" i="17" l="1"/>
  <c r="BI53" i="17"/>
  <c r="BI51" i="17" l="1"/>
  <c r="BI52" i="17" s="1"/>
  <c r="BI54" i="17"/>
  <c r="BJ53" i="17" l="1"/>
  <c r="BJ52" i="17" s="1"/>
  <c r="BJ49" i="17"/>
  <c r="BJ51" i="17" s="1"/>
  <c r="BJ54" i="17" s="1"/>
  <c r="BK53" i="17" l="1"/>
  <c r="BK49" i="17"/>
  <c r="BK51" i="17" l="1"/>
  <c r="H32" i="17" s="1"/>
  <c r="BK52" i="17"/>
  <c r="H33" i="17" s="1"/>
  <c r="H34" i="17"/>
  <c r="BK54" i="17" l="1"/>
  <c r="BL49" i="17" s="1"/>
  <c r="BL53" i="17"/>
  <c r="H61" i="17"/>
  <c r="H62" i="17" s="1"/>
  <c r="G17" i="4"/>
  <c r="H35" i="17"/>
  <c r="I29" i="17" s="1"/>
  <c r="BL51" i="17" l="1"/>
  <c r="BL52" i="17" s="1"/>
  <c r="BL54" i="17" l="1"/>
  <c r="BM49" i="17" l="1"/>
  <c r="BM51" i="17" s="1"/>
  <c r="BM53" i="17"/>
  <c r="BM52" i="17" s="1"/>
  <c r="BM54" i="17" l="1"/>
  <c r="BN53" i="17"/>
  <c r="BN49" i="17"/>
  <c r="BN51" i="17" l="1"/>
  <c r="BN52" i="17" s="1"/>
  <c r="BN54" i="17" l="1"/>
  <c r="BO49" i="17"/>
  <c r="BO51" i="17" s="1"/>
  <c r="BO53" i="17"/>
  <c r="BO52" i="17" l="1"/>
  <c r="BO54" i="17"/>
  <c r="BP53" i="17" l="1"/>
  <c r="BP49" i="17"/>
  <c r="BP51" i="17" s="1"/>
  <c r="BP54" i="17" s="1"/>
  <c r="BQ49" i="17" l="1"/>
  <c r="BQ53" i="17"/>
  <c r="BP52" i="17"/>
  <c r="BQ51" i="17" l="1"/>
  <c r="BQ52" i="17" s="1"/>
  <c r="BQ54" i="17"/>
  <c r="BR53" i="17" l="1"/>
  <c r="BR49" i="17"/>
  <c r="BR51" i="17" s="1"/>
  <c r="BR54" i="17" s="1"/>
  <c r="BS49" i="17" l="1"/>
  <c r="BS53" i="17"/>
  <c r="BR52" i="17"/>
  <c r="BS51" i="17" l="1"/>
  <c r="BS52" i="17" s="1"/>
  <c r="BS54" i="17"/>
  <c r="BT53" i="17" l="1"/>
  <c r="BT52" i="17" s="1"/>
  <c r="BT49" i="17"/>
  <c r="BT51" i="17" s="1"/>
  <c r="BT54" i="17" s="1"/>
  <c r="BU49" i="17" l="1"/>
  <c r="BU53" i="17"/>
  <c r="BU51" i="17" l="1"/>
  <c r="BU52" i="17" s="1"/>
  <c r="BU54" i="17" l="1"/>
  <c r="BV49" i="17"/>
  <c r="BV51" i="17" s="1"/>
  <c r="BV53" i="17"/>
  <c r="BV52" i="17" s="1"/>
  <c r="BV54" i="17" l="1"/>
  <c r="BW49" i="17" l="1"/>
  <c r="BW53" i="17"/>
  <c r="BW52" i="17" l="1"/>
  <c r="I33" i="17" s="1"/>
  <c r="I34" i="17"/>
  <c r="BW51" i="17"/>
  <c r="I32" i="17" s="1"/>
  <c r="I35" i="17" l="1"/>
  <c r="J29" i="17" s="1"/>
  <c r="H17" i="4"/>
  <c r="BW54" i="17"/>
  <c r="I61" i="17"/>
  <c r="I62" i="17" s="1"/>
  <c r="BX49" i="17" l="1"/>
  <c r="BX51" i="17" s="1"/>
  <c r="BX53" i="17"/>
  <c r="BX52" i="17" s="1"/>
  <c r="BX54" i="17" l="1"/>
  <c r="BY49" i="17" s="1"/>
  <c r="BY53" i="17"/>
  <c r="BY51" i="17" l="1"/>
  <c r="BY52" i="17" s="1"/>
  <c r="BY54" i="17" l="1"/>
  <c r="BZ49" i="17" s="1"/>
  <c r="BZ53" i="17"/>
  <c r="BZ51" i="17" l="1"/>
  <c r="BZ52" i="17" s="1"/>
  <c r="BZ54" i="17" l="1"/>
  <c r="CA53" i="17" l="1"/>
  <c r="CA52" i="17" s="1"/>
  <c r="CA49" i="17"/>
  <c r="CA51" i="17" l="1"/>
  <c r="CA54" i="17" s="1"/>
  <c r="CB49" i="17" l="1"/>
  <c r="CB53" i="17"/>
  <c r="CB51" i="17" l="1"/>
  <c r="CB52" i="17" s="1"/>
  <c r="CB54" i="17" l="1"/>
  <c r="CC49" i="17" s="1"/>
  <c r="CC51" i="17" s="1"/>
  <c r="CC54" i="17" s="1"/>
  <c r="CC53" i="17"/>
  <c r="CD49" i="17" l="1"/>
  <c r="CD53" i="17"/>
  <c r="CC52" i="17"/>
  <c r="CD51" i="17" l="1"/>
  <c r="CD52" i="17" s="1"/>
  <c r="CD54" i="17" l="1"/>
  <c r="CE53" i="17"/>
  <c r="CE49" i="17"/>
  <c r="CE51" i="17" l="1"/>
  <c r="CE52" i="17" s="1"/>
  <c r="CE54" i="17" l="1"/>
  <c r="CF53" i="17"/>
  <c r="CF49" i="17"/>
  <c r="CF51" i="17" s="1"/>
  <c r="CF54" i="17" s="1"/>
  <c r="CG53" i="17" l="1"/>
  <c r="CG49" i="17"/>
  <c r="CF52" i="17"/>
  <c r="CG51" i="17" l="1"/>
  <c r="CG52" i="17" s="1"/>
  <c r="CG54" i="17" l="1"/>
  <c r="CH49" i="17" s="1"/>
  <c r="CH53" i="17"/>
  <c r="CH51" i="17" l="1"/>
  <c r="CH52" i="17" s="1"/>
  <c r="CH54" i="17" l="1"/>
  <c r="CI53" i="17"/>
  <c r="CI49" i="17"/>
  <c r="CI51" i="17" l="1"/>
  <c r="J32" i="17" s="1"/>
  <c r="CI52" i="17"/>
  <c r="J33" i="17" s="1"/>
  <c r="J34" i="17"/>
  <c r="CI54" i="17" l="1"/>
  <c r="CJ49" i="17"/>
  <c r="CJ53" i="17"/>
  <c r="J61" i="17"/>
  <c r="J62" i="17" s="1"/>
  <c r="I17" i="4"/>
  <c r="J35" i="17"/>
  <c r="K29" i="17" s="1"/>
  <c r="CJ51" i="17" l="1"/>
  <c r="CJ52" i="17" s="1"/>
  <c r="CJ54" i="17" l="1"/>
  <c r="CK53" i="17" l="1"/>
  <c r="CK52" i="17" s="1"/>
  <c r="CK49" i="17"/>
  <c r="CK51" i="17" l="1"/>
  <c r="CK54" i="17" s="1"/>
  <c r="CL53" i="17" l="1"/>
  <c r="CL52" i="17" s="1"/>
  <c r="CL49" i="17"/>
  <c r="CL51" i="17" s="1"/>
  <c r="CL54" i="17" s="1"/>
  <c r="CM53" i="17" l="1"/>
  <c r="CM52" i="17" s="1"/>
  <c r="CM49" i="17"/>
  <c r="CM51" i="17" s="1"/>
  <c r="CM54" i="17" l="1"/>
  <c r="CN49" i="17" s="1"/>
  <c r="CN51" i="17" s="1"/>
  <c r="CN53" i="17"/>
  <c r="CN52" i="17" s="1"/>
  <c r="CN54" i="17" l="1"/>
  <c r="CO49" i="17" l="1"/>
  <c r="CO51" i="17" s="1"/>
  <c r="CO53" i="17"/>
  <c r="CO52" i="17" s="1"/>
  <c r="CO54" i="17" l="1"/>
  <c r="CP49" i="17" l="1"/>
  <c r="CP53" i="17"/>
  <c r="CP51" i="17" l="1"/>
  <c r="CP52" i="17" s="1"/>
  <c r="CP54" i="17" l="1"/>
  <c r="CQ53" i="17"/>
  <c r="CQ52" i="17" s="1"/>
  <c r="CQ49" i="17"/>
  <c r="CQ51" i="17" s="1"/>
  <c r="CQ54" i="17" s="1"/>
  <c r="CR53" i="17" l="1"/>
  <c r="CR49" i="17"/>
  <c r="CR51" i="17" l="1"/>
  <c r="CR52" i="17" s="1"/>
  <c r="CR54" i="17"/>
  <c r="CS53" i="17" l="1"/>
  <c r="CS49" i="17"/>
  <c r="CS51" i="17" s="1"/>
  <c r="CS54" i="17" s="1"/>
  <c r="CT53" i="17" l="1"/>
  <c r="CT49" i="17"/>
  <c r="CS52" i="17"/>
  <c r="CT51" i="17" l="1"/>
  <c r="CT52" i="17" s="1"/>
  <c r="CT54" i="17" l="1"/>
  <c r="CU49" i="17" s="1"/>
  <c r="CU53" i="17"/>
  <c r="CU52" i="17" l="1"/>
  <c r="K33" i="17" s="1"/>
  <c r="K34" i="17"/>
  <c r="CU51" i="17"/>
  <c r="K32" i="17" s="1"/>
  <c r="K35" i="17" l="1"/>
  <c r="L29" i="17" s="1"/>
  <c r="J17" i="4"/>
  <c r="CU54" i="17"/>
  <c r="K61" i="17"/>
  <c r="K62" i="17" s="1"/>
  <c r="CV49" i="17" l="1"/>
  <c r="CV51" i="17" s="1"/>
  <c r="CV53" i="17"/>
  <c r="CV52" i="17" s="1"/>
  <c r="CV54" i="17" l="1"/>
  <c r="CW53" i="17" l="1"/>
  <c r="CW52" i="17" s="1"/>
  <c r="CW49" i="17"/>
  <c r="CW51" i="17" s="1"/>
  <c r="CW54" i="17" s="1"/>
  <c r="CX49" i="17" l="1"/>
  <c r="CX51" i="17" s="1"/>
  <c r="CX53" i="17"/>
  <c r="CX52" i="17" s="1"/>
  <c r="CX54" i="17" l="1"/>
  <c r="CY49" i="17" l="1"/>
  <c r="CY51" i="17" s="1"/>
  <c r="CY53" i="17"/>
  <c r="CY52" i="17" s="1"/>
  <c r="CY54" i="17" l="1"/>
  <c r="CZ53" i="17" l="1"/>
  <c r="CZ52" i="17" s="1"/>
  <c r="CZ49" i="17"/>
  <c r="CZ51" i="17" s="1"/>
  <c r="CZ54" i="17" s="1"/>
  <c r="DA49" i="17" l="1"/>
  <c r="DA51" i="17" s="1"/>
  <c r="DA53" i="17"/>
  <c r="DA52" i="17" s="1"/>
  <c r="DA54" i="17" l="1"/>
  <c r="DB53" i="17" l="1"/>
  <c r="DB52" i="17" s="1"/>
  <c r="DB49" i="17"/>
  <c r="DB51" i="17" s="1"/>
  <c r="DB54" i="17" s="1"/>
  <c r="DC49" i="17" l="1"/>
  <c r="DC51" i="17" s="1"/>
  <c r="DC53" i="17"/>
  <c r="DC52" i="17" s="1"/>
  <c r="DC54" i="17" l="1"/>
  <c r="DD53" i="17" l="1"/>
  <c r="DD49" i="17"/>
  <c r="DD51" i="17" l="1"/>
  <c r="DD52" i="17" s="1"/>
  <c r="DD54" i="17"/>
  <c r="DE49" i="17" l="1"/>
  <c r="DE51" i="17" s="1"/>
  <c r="DE53" i="17"/>
  <c r="DE52" i="17" s="1"/>
  <c r="DE54" i="17" l="1"/>
  <c r="DF53" i="17" l="1"/>
  <c r="DF49" i="17"/>
  <c r="DF51" i="17" l="1"/>
  <c r="DF52" i="17" s="1"/>
  <c r="DF54" i="17" l="1"/>
  <c r="DG49" i="17" l="1"/>
  <c r="DG53" i="17"/>
  <c r="DG52" i="17" l="1"/>
  <c r="L33" i="17" s="1"/>
  <c r="L34" i="17"/>
  <c r="DG51" i="17"/>
  <c r="L32" i="17" s="1"/>
  <c r="L35" i="17" l="1"/>
  <c r="M29" i="17" s="1"/>
  <c r="K17" i="4"/>
  <c r="L61" i="17"/>
  <c r="L62" i="17" s="1"/>
  <c r="DG54" i="17"/>
  <c r="DH53" i="17" l="1"/>
  <c r="DH52" i="17" s="1"/>
  <c r="DH49" i="17"/>
  <c r="DH51" i="17" s="1"/>
  <c r="DH54" i="17" s="1"/>
  <c r="DI49" i="17" l="1"/>
  <c r="DI53" i="17"/>
  <c r="DI51" i="17" l="1"/>
  <c r="DI52" i="17" s="1"/>
  <c r="DI54" i="17" l="1"/>
  <c r="DJ49" i="17" s="1"/>
  <c r="DJ51" i="17" s="1"/>
  <c r="DJ53" i="17"/>
  <c r="DJ52" i="17" s="1"/>
  <c r="DJ54" i="17" l="1"/>
  <c r="DK49" i="17"/>
  <c r="DK53" i="17"/>
  <c r="DK51" i="17" l="1"/>
  <c r="DK52" i="17" s="1"/>
  <c r="DK54" i="17" l="1"/>
  <c r="DL53" i="17" l="1"/>
  <c r="DL52" i="17" s="1"/>
  <c r="DL49" i="17"/>
  <c r="DL51" i="17" l="1"/>
  <c r="DL54" i="17"/>
  <c r="DM49" i="17" l="1"/>
  <c r="DM53" i="17"/>
  <c r="DM51" i="17" l="1"/>
  <c r="DM52" i="17" s="1"/>
  <c r="DM54" i="17" l="1"/>
  <c r="DN53" i="17"/>
  <c r="DN49" i="17"/>
  <c r="DN51" i="17" l="1"/>
  <c r="DN52" i="17" s="1"/>
  <c r="DN54" i="17"/>
  <c r="DO49" i="17" l="1"/>
  <c r="DO53" i="17"/>
  <c r="DO51" i="17" l="1"/>
  <c r="DO52" i="17" s="1"/>
  <c r="DO54" i="17"/>
  <c r="DP49" i="17" l="1"/>
  <c r="DP53" i="17"/>
  <c r="DP51" i="17" l="1"/>
  <c r="DP52" i="17" s="1"/>
  <c r="DP54" i="17" l="1"/>
  <c r="DQ49" i="17"/>
  <c r="DQ53" i="17"/>
  <c r="DQ51" i="17" l="1"/>
  <c r="DQ52" i="17" s="1"/>
  <c r="DQ54" i="17" l="1"/>
  <c r="DR53" i="17"/>
  <c r="DR52" i="17" s="1"/>
  <c r="DR49" i="17"/>
  <c r="DR51" i="17" s="1"/>
  <c r="DR54" i="17" s="1"/>
  <c r="DS53" i="17" l="1"/>
  <c r="M34" i="17" s="1"/>
  <c r="DS49" i="17"/>
  <c r="DS51" i="17" s="1"/>
  <c r="M32" i="17" s="1"/>
  <c r="M35" i="17" s="1"/>
  <c r="N29" i="17" s="1"/>
  <c r="DS52" i="17"/>
  <c r="M33" i="17" s="1"/>
  <c r="M61" i="17"/>
  <c r="M62" i="17" s="1"/>
  <c r="DS54" i="17" l="1"/>
  <c r="L17" i="4"/>
  <c r="DT53" i="17"/>
  <c r="DT49" i="17"/>
  <c r="DT51" i="17" l="1"/>
  <c r="DT52" i="17"/>
  <c r="DT54" i="17" l="1"/>
  <c r="DU49" i="17" l="1"/>
  <c r="DU53" i="17"/>
  <c r="DU51" i="17" l="1"/>
  <c r="DU52" i="17" s="1"/>
  <c r="DU54" i="17" l="1"/>
  <c r="DV53" i="17" l="1"/>
  <c r="DV49" i="17"/>
  <c r="DV51" i="17" l="1"/>
  <c r="DV52" i="17"/>
  <c r="DV54" i="17" l="1"/>
  <c r="DW49" i="17" l="1"/>
  <c r="DW53" i="17"/>
  <c r="DW51" i="17" l="1"/>
  <c r="DW54" i="17" s="1"/>
  <c r="DW52" i="17" l="1"/>
  <c r="DX53" i="17"/>
  <c r="DX49" i="17"/>
  <c r="DX51" i="17" l="1"/>
  <c r="DX54" i="17" s="1"/>
  <c r="DX52" i="17"/>
  <c r="DY49" i="17" l="1"/>
  <c r="DY53" i="17"/>
  <c r="DY51" i="17" l="1"/>
  <c r="DY54" i="17" s="1"/>
  <c r="DY52" i="17" l="1"/>
  <c r="DZ53" i="17"/>
  <c r="DZ49" i="17"/>
  <c r="DZ51" i="17" l="1"/>
  <c r="DZ54" i="17" s="1"/>
  <c r="DZ52" i="17" l="1"/>
  <c r="EA49" i="17"/>
  <c r="EA53" i="17"/>
  <c r="EA51" i="17" l="1"/>
  <c r="EA52" i="17" s="1"/>
  <c r="EA54" i="17" l="1"/>
  <c r="EB53" i="17"/>
  <c r="EB49" i="17"/>
  <c r="EB51" i="17" l="1"/>
  <c r="EB54" i="17" s="1"/>
  <c r="EB52" i="17" l="1"/>
  <c r="EC49" i="17"/>
  <c r="EC53" i="17"/>
  <c r="EC51" i="17" l="1"/>
  <c r="EC54" i="17" s="1"/>
  <c r="EC52" i="17" l="1"/>
  <c r="ED53" i="17"/>
  <c r="ED49" i="17"/>
  <c r="ED51" i="17" l="1"/>
  <c r="ED54" i="17" s="1"/>
  <c r="ED52" i="17" l="1"/>
  <c r="EE53" i="17"/>
  <c r="EE49" i="17"/>
  <c r="EE51" i="17" l="1"/>
  <c r="N32" i="17" s="1"/>
  <c r="EE52" i="17"/>
  <c r="N33" i="17" s="1"/>
  <c r="N34" i="17"/>
  <c r="N61" i="17" l="1"/>
  <c r="N62" i="17" s="1"/>
  <c r="M17" i="4"/>
  <c r="N35" i="17"/>
  <c r="O29" i="17" s="1"/>
  <c r="EE54" i="17"/>
  <c r="EF49" i="17" l="1"/>
  <c r="EF53" i="17"/>
  <c r="EF52" i="17" l="1"/>
  <c r="EF51" i="17"/>
  <c r="EF54" i="17" l="1"/>
  <c r="EG49" i="17" l="1"/>
  <c r="EG53" i="17"/>
  <c r="EG51" i="17" l="1"/>
  <c r="EG54" i="17" s="1"/>
  <c r="EG52" i="17" l="1"/>
  <c r="EH49" i="17"/>
  <c r="EH53" i="17"/>
  <c r="EH51" i="17" l="1"/>
  <c r="EH54" i="17" s="1"/>
  <c r="EH52" i="17" l="1"/>
  <c r="EI49" i="17"/>
  <c r="EI53" i="17"/>
  <c r="EI51" i="17" l="1"/>
  <c r="EI54" i="17" s="1"/>
  <c r="EI52" i="17" l="1"/>
  <c r="EJ49" i="17"/>
  <c r="EJ53" i="17"/>
  <c r="EJ51" i="17" l="1"/>
  <c r="EJ54" i="17" s="1"/>
  <c r="EJ52" i="17" l="1"/>
  <c r="EK49" i="17"/>
  <c r="EK53" i="17"/>
  <c r="EK51" i="17" l="1"/>
  <c r="EK52" i="17" s="1"/>
  <c r="EK54" i="17" l="1"/>
  <c r="EL49" i="17"/>
  <c r="EL53" i="17"/>
  <c r="EL51" i="17" l="1"/>
  <c r="EL52" i="17" s="1"/>
  <c r="EL54" i="17" l="1"/>
  <c r="EM49" i="17"/>
  <c r="EM53" i="17"/>
  <c r="EM51" i="17" l="1"/>
  <c r="EM52" i="17" s="1"/>
  <c r="EM54" i="17" l="1"/>
  <c r="EN49" i="17"/>
  <c r="EN53" i="17"/>
  <c r="EN51" i="17" l="1"/>
  <c r="EN52" i="17" s="1"/>
  <c r="EN54" i="17" l="1"/>
  <c r="EO53" i="17"/>
  <c r="EO49" i="17"/>
  <c r="EO51" i="17" l="1"/>
  <c r="EO52" i="17" s="1"/>
  <c r="EO54" i="17" l="1"/>
  <c r="EP49" i="17"/>
  <c r="EP53" i="17"/>
  <c r="EP51" i="17" l="1"/>
  <c r="EP52" i="17" s="1"/>
  <c r="EP54" i="17" l="1"/>
  <c r="EQ53" i="17"/>
  <c r="EQ49" i="17"/>
  <c r="EQ51" i="17" l="1"/>
  <c r="O32" i="17" s="1"/>
  <c r="EQ52" i="17"/>
  <c r="O33" i="17" s="1"/>
  <c r="O34" i="17"/>
  <c r="EQ54" i="17" l="1"/>
  <c r="ER49" i="17" s="1"/>
  <c r="ER53" i="17"/>
  <c r="O61" i="17"/>
  <c r="O62" i="17" s="1"/>
  <c r="N17" i="4"/>
  <c r="O35" i="17"/>
  <c r="P29" i="17" s="1"/>
  <c r="ER51" i="17" l="1"/>
  <c r="ER52" i="17" s="1"/>
  <c r="ER54" i="17" l="1"/>
  <c r="ES49" i="17" l="1"/>
  <c r="ES53" i="17"/>
  <c r="ES51" i="17" l="1"/>
  <c r="ES54" i="17" s="1"/>
  <c r="ES52" i="17" l="1"/>
  <c r="ET49" i="17"/>
  <c r="ET53" i="17"/>
  <c r="ET51" i="17" l="1"/>
  <c r="ET52" i="17" s="1"/>
  <c r="ET54" i="17" l="1"/>
  <c r="EU49" i="17" l="1"/>
  <c r="EU53" i="17"/>
  <c r="EU51" i="17" l="1"/>
  <c r="EU54" i="17" s="1"/>
  <c r="EU52" i="17" l="1"/>
  <c r="EV49" i="17"/>
  <c r="EV53" i="17"/>
  <c r="EV51" i="17" l="1"/>
  <c r="EV54" i="17" s="1"/>
  <c r="EV52" i="17" l="1"/>
  <c r="EW49" i="17"/>
  <c r="EW53" i="17"/>
  <c r="EW51" i="17" l="1"/>
  <c r="EW52" i="17" s="1"/>
  <c r="EW54" i="17" l="1"/>
  <c r="EX49" i="17"/>
  <c r="EX53" i="17"/>
  <c r="EX51" i="17" l="1"/>
  <c r="EX54" i="17" s="1"/>
  <c r="EX52" i="17" l="1"/>
  <c r="EY49" i="17"/>
  <c r="EY53" i="17"/>
  <c r="EY51" i="17" l="1"/>
  <c r="EY52" i="17" s="1"/>
  <c r="EY54" i="17" l="1"/>
  <c r="EZ49" i="17"/>
  <c r="EZ53" i="17"/>
  <c r="EZ51" i="17" l="1"/>
  <c r="EZ54" i="17" s="1"/>
  <c r="EZ52" i="17" l="1"/>
  <c r="FA49" i="17"/>
  <c r="FA53" i="17"/>
  <c r="FA51" i="17" l="1"/>
  <c r="FA54" i="17" s="1"/>
  <c r="FA52" i="17" l="1"/>
  <c r="FB49" i="17"/>
  <c r="FB53" i="17"/>
  <c r="FB51" i="17" l="1"/>
  <c r="FB54" i="17" s="1"/>
  <c r="FB52" i="17" l="1"/>
  <c r="FC49" i="17"/>
  <c r="FC53" i="17"/>
  <c r="P34" i="17" l="1"/>
  <c r="FC51" i="17"/>
  <c r="P32" i="17" s="1"/>
  <c r="FC54" i="17" l="1"/>
  <c r="FC52" i="17"/>
  <c r="P33" i="17" s="1"/>
  <c r="FD53" i="17"/>
  <c r="FD49" i="17"/>
  <c r="O17" i="4"/>
  <c r="P35" i="17"/>
  <c r="Q29" i="17" s="1"/>
  <c r="P61" i="17"/>
  <c r="P62" i="17" s="1"/>
  <c r="FD51" i="17" l="1"/>
  <c r="FD52" i="17" s="1"/>
  <c r="FD54" i="17" l="1"/>
  <c r="FE49" i="17" l="1"/>
  <c r="FE53" i="17"/>
  <c r="FE51" i="17" l="1"/>
  <c r="FE54" i="17" s="1"/>
  <c r="FE52" i="17" l="1"/>
  <c r="FF53" i="17"/>
  <c r="FF49" i="17"/>
  <c r="FF51" i="17" l="1"/>
  <c r="FF54" i="17" s="1"/>
  <c r="FF52" i="17"/>
  <c r="FG49" i="17" l="1"/>
  <c r="FG53" i="17"/>
  <c r="FG51" i="17" l="1"/>
  <c r="FG52" i="17" s="1"/>
  <c r="FG54" i="17"/>
  <c r="FH53" i="17" l="1"/>
  <c r="FH49" i="17"/>
  <c r="FH51" i="17" l="1"/>
  <c r="FH54" i="17" s="1"/>
  <c r="FH52" i="17"/>
  <c r="FI49" i="17" l="1"/>
  <c r="FI53" i="17"/>
  <c r="FI51" i="17" l="1"/>
  <c r="FI52" i="17" s="1"/>
  <c r="FI54" i="17"/>
  <c r="FJ53" i="17" l="1"/>
  <c r="FJ49" i="17"/>
  <c r="FJ51" i="17" l="1"/>
  <c r="FJ52" i="17" s="1"/>
  <c r="FJ54" i="17" l="1"/>
  <c r="FK49" i="17"/>
  <c r="FK53" i="17"/>
  <c r="FK51" i="17" l="1"/>
  <c r="FK52" i="17" s="1"/>
  <c r="FK54" i="17"/>
  <c r="FL53" i="17" l="1"/>
  <c r="FL49" i="17"/>
  <c r="FL51" i="17" l="1"/>
  <c r="FL52" i="17" s="1"/>
  <c r="FL54" i="17" l="1"/>
  <c r="FM49" i="17"/>
  <c r="FM53" i="17"/>
  <c r="FM51" i="17" l="1"/>
  <c r="FM52" i="17" s="1"/>
  <c r="FM54" i="17" l="1"/>
  <c r="FN53" i="17"/>
  <c r="FN49" i="17"/>
  <c r="FN51" i="17" l="1"/>
  <c r="FN52" i="17" s="1"/>
  <c r="FN54" i="17" l="1"/>
  <c r="FO49" i="17"/>
  <c r="FO53" i="17"/>
  <c r="Q34" i="17" l="1"/>
  <c r="FO51" i="17"/>
  <c r="Q32" i="17" s="1"/>
  <c r="FO52" i="17" l="1"/>
  <c r="Q33" i="17" s="1"/>
  <c r="Q61" i="17"/>
  <c r="Q62" i="17" s="1"/>
  <c r="P17" i="4"/>
  <c r="Q35" i="17"/>
  <c r="R29" i="17" s="1"/>
  <c r="FO54" i="17"/>
  <c r="FP49" i="17" l="1"/>
  <c r="FP53" i="17"/>
  <c r="FP51" i="17" l="1"/>
  <c r="FP52" i="17" s="1"/>
  <c r="FP54" i="17" l="1"/>
  <c r="FQ49" i="17" l="1"/>
  <c r="FQ53" i="17"/>
  <c r="FQ51" i="17" l="1"/>
  <c r="FQ52" i="17" s="1"/>
  <c r="FQ54" i="17" l="1"/>
  <c r="FR49" i="17" l="1"/>
  <c r="FR53" i="17"/>
  <c r="FR51" i="17" l="1"/>
  <c r="FR54" i="17" s="1"/>
  <c r="FR52" i="17" l="1"/>
  <c r="FS49" i="17"/>
  <c r="FS53" i="17"/>
  <c r="FS51" i="17" l="1"/>
  <c r="FS54" i="17" s="1"/>
  <c r="FS52" i="17" l="1"/>
  <c r="FT49" i="17"/>
  <c r="FT53" i="17"/>
  <c r="FT51" i="17" l="1"/>
  <c r="FT54" i="17" s="1"/>
  <c r="FT52" i="17" l="1"/>
  <c r="FU49" i="17"/>
  <c r="FU53" i="17"/>
  <c r="FU51" i="17" l="1"/>
  <c r="FU54" i="17" s="1"/>
  <c r="FU52" i="17" l="1"/>
  <c r="FV49" i="17"/>
  <c r="FV53" i="17"/>
  <c r="FV51" i="17" l="1"/>
  <c r="FV52" i="17" s="1"/>
  <c r="FV54" i="17" l="1"/>
  <c r="FW49" i="17"/>
  <c r="FW53" i="17"/>
  <c r="FW51" i="17" l="1"/>
  <c r="FW54" i="17" s="1"/>
  <c r="FW52" i="17" l="1"/>
  <c r="FX49" i="17"/>
  <c r="FX53" i="17"/>
  <c r="FX51" i="17" l="1"/>
  <c r="FX52" i="17" s="1"/>
  <c r="FX54" i="17"/>
  <c r="FY49" i="17" l="1"/>
  <c r="FY53" i="17"/>
  <c r="FY51" i="17" l="1"/>
  <c r="FY54" i="17" s="1"/>
  <c r="FY52" i="17" l="1"/>
  <c r="FZ49" i="17"/>
  <c r="FZ53" i="17"/>
  <c r="FZ51" i="17" l="1"/>
  <c r="FZ52" i="17" s="1"/>
  <c r="FZ54" i="17" l="1"/>
  <c r="GA53" i="17"/>
  <c r="GA49" i="17"/>
  <c r="GA51" i="17" l="1"/>
  <c r="R32" i="17" s="1"/>
  <c r="GA52" i="17"/>
  <c r="R33" i="17" s="1"/>
  <c r="R34" i="17"/>
  <c r="R61" i="17" l="1"/>
  <c r="R62" i="17" s="1"/>
  <c r="Q17" i="4"/>
  <c r="R35" i="17"/>
  <c r="S29" i="17" s="1"/>
  <c r="GA54" i="17"/>
  <c r="GB49" i="17" l="1"/>
  <c r="GB53" i="17"/>
  <c r="GB51" i="17" l="1"/>
  <c r="GB54" i="17" s="1"/>
  <c r="GB52" i="17" l="1"/>
  <c r="GC53" i="17"/>
  <c r="GC49" i="17"/>
  <c r="GC51" i="17" l="1"/>
  <c r="GC54" i="17" s="1"/>
  <c r="GC52" i="17" l="1"/>
  <c r="GD49" i="17"/>
  <c r="GD53" i="17"/>
  <c r="GD51" i="17" l="1"/>
  <c r="GD54" i="17" s="1"/>
  <c r="GD52" i="17" l="1"/>
  <c r="GE53" i="17"/>
  <c r="GE49" i="17"/>
  <c r="GE51" i="17" l="1"/>
  <c r="GE54" i="17" s="1"/>
  <c r="GE52" i="17"/>
  <c r="GF49" i="17" l="1"/>
  <c r="GF53" i="17"/>
  <c r="GF51" i="17" l="1"/>
  <c r="GF54" i="17" s="1"/>
  <c r="GF52" i="17" l="1"/>
  <c r="GG53" i="17"/>
  <c r="GG49" i="17"/>
  <c r="GG51" i="17" l="1"/>
  <c r="GG52" i="17" s="1"/>
  <c r="GG54" i="17" l="1"/>
  <c r="GH49" i="17"/>
  <c r="GH53" i="17"/>
  <c r="GH51" i="17" l="1"/>
  <c r="GH52" i="17" s="1"/>
  <c r="GH54" i="17" l="1"/>
  <c r="GI53" i="17" s="1"/>
  <c r="GI49" i="17"/>
  <c r="GI51" i="17" l="1"/>
  <c r="GI52" i="17" s="1"/>
  <c r="GI54" i="17" l="1"/>
  <c r="GJ49" i="17"/>
  <c r="GJ53" i="17"/>
  <c r="GJ51" i="17" l="1"/>
  <c r="GJ52" i="17" s="1"/>
  <c r="GJ54" i="17" l="1"/>
  <c r="GK53" i="17"/>
  <c r="GK49" i="17"/>
  <c r="GK51" i="17" l="1"/>
  <c r="GK54" i="17" s="1"/>
  <c r="GK52" i="17" l="1"/>
  <c r="GL49" i="17"/>
  <c r="GL53" i="17"/>
  <c r="GL51" i="17" l="1"/>
  <c r="GL54" i="17" s="1"/>
  <c r="GL52" i="17" l="1"/>
  <c r="GM53" i="17"/>
  <c r="GM49" i="17"/>
  <c r="GM51" i="17" l="1"/>
  <c r="S32" i="17" s="1"/>
  <c r="GM52" i="17"/>
  <c r="S33" i="17" s="1"/>
  <c r="S34" i="17"/>
  <c r="GM54" i="17" l="1"/>
  <c r="S61" i="17"/>
  <c r="S62" i="17" s="1"/>
  <c r="GN49" i="17"/>
  <c r="GN53" i="17"/>
  <c r="R17" i="4"/>
  <c r="S35" i="17"/>
  <c r="T29" i="17" s="1"/>
  <c r="GN51" i="17" l="1"/>
  <c r="GN52" i="17" s="1"/>
  <c r="GN54" i="17" l="1"/>
  <c r="GO49" i="17" l="1"/>
  <c r="GO53" i="17"/>
  <c r="GO51" i="17" l="1"/>
  <c r="GO54" i="17" s="1"/>
  <c r="GO52" i="17" l="1"/>
  <c r="GP49" i="17"/>
  <c r="GP53" i="17"/>
  <c r="GP51" i="17" l="1"/>
  <c r="GP52" i="17" s="1"/>
  <c r="GP54" i="17" l="1"/>
  <c r="GQ49" i="17" l="1"/>
  <c r="GQ53" i="17"/>
  <c r="GQ51" i="17" l="1"/>
  <c r="GQ54" i="17" s="1"/>
  <c r="GQ52" i="17" l="1"/>
  <c r="GR49" i="17"/>
  <c r="GR53" i="17"/>
  <c r="GR51" i="17" l="1"/>
  <c r="GR54" i="17" s="1"/>
  <c r="GR52" i="17" l="1"/>
  <c r="GS49" i="17"/>
  <c r="GS53" i="17"/>
  <c r="GS51" i="17" l="1"/>
  <c r="GS52" i="17" s="1"/>
  <c r="GS54" i="17"/>
  <c r="GT49" i="17" l="1"/>
  <c r="GT53" i="17"/>
  <c r="GT51" i="17" l="1"/>
  <c r="GT54" i="17" s="1"/>
  <c r="GT52" i="17" l="1"/>
  <c r="GU49" i="17"/>
  <c r="GU53" i="17"/>
  <c r="GU51" i="17" l="1"/>
  <c r="GU52" i="17" s="1"/>
  <c r="GU54" i="17" l="1"/>
  <c r="GV49" i="17"/>
  <c r="GV53" i="17"/>
  <c r="GV51" i="17" l="1"/>
  <c r="GV54" i="17" s="1"/>
  <c r="GV52" i="17" l="1"/>
  <c r="GW49" i="17"/>
  <c r="GW53" i="17"/>
  <c r="GW51" i="17" l="1"/>
  <c r="GW52" i="17" s="1"/>
  <c r="GW54" i="17"/>
  <c r="GX49" i="17" l="1"/>
  <c r="GX53" i="17"/>
  <c r="GX51" i="17" l="1"/>
  <c r="GX54" i="17" s="1"/>
  <c r="GX52" i="17" l="1"/>
  <c r="GY49" i="17"/>
  <c r="GY53" i="17"/>
  <c r="T34" i="17" l="1"/>
  <c r="GY51" i="17"/>
  <c r="T32" i="17" s="1"/>
  <c r="GY54" i="17" l="1"/>
  <c r="GY52" i="17"/>
  <c r="T33" i="17" s="1"/>
  <c r="GZ53" i="17"/>
  <c r="GZ49" i="17"/>
  <c r="S17" i="4"/>
  <c r="T35" i="17"/>
  <c r="U29" i="17" s="1"/>
  <c r="T61" i="17"/>
  <c r="T62" i="17" s="1"/>
  <c r="GZ51" i="17" l="1"/>
  <c r="GZ52" i="17" s="1"/>
  <c r="GZ54" i="17" l="1"/>
  <c r="HA49" i="17" l="1"/>
  <c r="HA53" i="17"/>
  <c r="HA51" i="17" l="1"/>
  <c r="HA54" i="17" s="1"/>
  <c r="HA52" i="17" l="1"/>
  <c r="HB53" i="17"/>
  <c r="HB49" i="17"/>
  <c r="HB51" i="17" l="1"/>
  <c r="HB54" i="17" s="1"/>
  <c r="HB52" i="17"/>
  <c r="HC49" i="17" l="1"/>
  <c r="HC53" i="17"/>
  <c r="HC51" i="17" l="1"/>
  <c r="HC54" i="17" s="1"/>
  <c r="HC52" i="17"/>
  <c r="HD53" i="17" l="1"/>
  <c r="HD49" i="17"/>
  <c r="HD51" i="17" l="1"/>
  <c r="HD54" i="17" s="1"/>
  <c r="HD52" i="17"/>
  <c r="HE49" i="17" l="1"/>
  <c r="HE53" i="17"/>
  <c r="HE51" i="17" l="1"/>
  <c r="HE54" i="17" s="1"/>
  <c r="HE52" i="17" l="1"/>
  <c r="HF53" i="17"/>
  <c r="HF49" i="17"/>
  <c r="HF51" i="17" l="1"/>
  <c r="HF52" i="17" s="1"/>
  <c r="HF54" i="17" l="1"/>
  <c r="HG49" i="17"/>
  <c r="HG53" i="17"/>
  <c r="HG51" i="17" l="1"/>
  <c r="HG52" i="17" s="1"/>
  <c r="HG54" i="17" l="1"/>
  <c r="HH53" i="17"/>
  <c r="HH49" i="17"/>
  <c r="HH51" i="17" l="1"/>
  <c r="HH52" i="17" s="1"/>
  <c r="HH54" i="17" l="1"/>
  <c r="HI49" i="17" s="1"/>
  <c r="HI53" i="17"/>
  <c r="HI51" i="17" l="1"/>
  <c r="HI54" i="17" s="1"/>
  <c r="HI52" i="17" l="1"/>
  <c r="HJ53" i="17"/>
  <c r="HJ49" i="17"/>
  <c r="HJ51" i="17" l="1"/>
  <c r="HJ52" i="17" s="1"/>
  <c r="HJ54" i="17"/>
  <c r="HK49" i="17" l="1"/>
  <c r="HK53" i="17"/>
  <c r="U34" i="17" l="1"/>
  <c r="HK51" i="17"/>
  <c r="U32" i="17" s="1"/>
  <c r="HK52" i="17" l="1"/>
  <c r="U33" i="17" s="1"/>
  <c r="T17" i="4"/>
  <c r="U35" i="17"/>
  <c r="V29" i="17" s="1"/>
  <c r="HK54" i="17"/>
  <c r="U61" i="17"/>
  <c r="U62" i="17" s="1"/>
  <c r="HL49" i="17" l="1"/>
  <c r="HL53" i="17"/>
  <c r="HL51" i="17" l="1"/>
  <c r="HL54" i="17" s="1"/>
  <c r="HL52" i="17" l="1"/>
  <c r="HM49" i="17"/>
  <c r="HM53" i="17"/>
  <c r="HM51" i="17" l="1"/>
  <c r="HM52" i="17" s="1"/>
  <c r="HM54" i="17" l="1"/>
  <c r="HN49" i="17" l="1"/>
  <c r="HN53" i="17"/>
  <c r="HN51" i="17" l="1"/>
  <c r="HN54" i="17" s="1"/>
  <c r="HN52" i="17" l="1"/>
  <c r="HO49" i="17"/>
  <c r="HO53" i="17"/>
  <c r="HO51" i="17" l="1"/>
  <c r="HO54" i="17" s="1"/>
  <c r="HO52" i="17" l="1"/>
  <c r="HP49" i="17"/>
  <c r="HP53" i="17"/>
  <c r="HP51" i="17" l="1"/>
  <c r="HP54" i="17" s="1"/>
  <c r="HP52" i="17" l="1"/>
  <c r="HQ49" i="17"/>
  <c r="HQ53" i="17"/>
  <c r="HQ51" i="17" l="1"/>
  <c r="HQ52" i="17" s="1"/>
  <c r="HQ54" i="17" l="1"/>
  <c r="HR49" i="17"/>
  <c r="HR53" i="17"/>
  <c r="HR51" i="17" l="1"/>
  <c r="HR52" i="17" s="1"/>
  <c r="HR54" i="17" l="1"/>
  <c r="HS49" i="17"/>
  <c r="HS53" i="17"/>
  <c r="HS51" i="17" l="1"/>
  <c r="HS52" i="17" s="1"/>
  <c r="HS54" i="17" l="1"/>
  <c r="HT49" i="17"/>
  <c r="HT53" i="17"/>
  <c r="HT51" i="17" l="1"/>
  <c r="HT52" i="17" s="1"/>
  <c r="HT54" i="17"/>
  <c r="HU49" i="17" l="1"/>
  <c r="HU53" i="17"/>
  <c r="HU51" i="17" l="1"/>
  <c r="HU52" i="17" s="1"/>
  <c r="HU54" i="17" l="1"/>
  <c r="HV49" i="17"/>
  <c r="HV53" i="17"/>
  <c r="HV51" i="17" l="1"/>
  <c r="HV52" i="17" s="1"/>
  <c r="HV54" i="17" l="1"/>
  <c r="HW49" i="17"/>
  <c r="HW53" i="17"/>
  <c r="V34" i="17" l="1"/>
  <c r="HW51" i="17"/>
  <c r="V32" i="17" s="1"/>
  <c r="HW52" i="17" l="1"/>
  <c r="V33" i="17" s="1"/>
  <c r="HW54" i="17"/>
  <c r="U17" i="4"/>
  <c r="V35" i="17"/>
  <c r="W29" i="17" s="1"/>
  <c r="V61" i="17"/>
  <c r="V62" i="17" s="1"/>
  <c r="HX53" i="17" l="1"/>
  <c r="HX49" i="17"/>
  <c r="HX51" i="17" l="1"/>
  <c r="HX52" i="17" s="1"/>
  <c r="HX54" i="17" l="1"/>
  <c r="HY49" i="17" l="1"/>
  <c r="HY53" i="17"/>
  <c r="HY51" i="17" l="1"/>
  <c r="HY54" i="17" s="1"/>
  <c r="HY52" i="17"/>
  <c r="HZ53" i="17" l="1"/>
  <c r="HZ49" i="17"/>
  <c r="HZ51" i="17" l="1"/>
  <c r="HZ52" i="17"/>
  <c r="HZ54" i="17" l="1"/>
  <c r="IA49" i="17" l="1"/>
  <c r="IA53" i="17"/>
  <c r="IA51" i="17" l="1"/>
  <c r="IA52" i="17" s="1"/>
  <c r="IA54" i="17" l="1"/>
  <c r="IB49" i="17" s="1"/>
  <c r="IB53" i="17"/>
  <c r="IB51" i="17" l="1"/>
  <c r="IB54" i="17" s="1"/>
  <c r="IB52" i="17"/>
  <c r="IC49" i="17" l="1"/>
  <c r="IC53" i="17"/>
  <c r="IC51" i="17" l="1"/>
  <c r="IC52" i="17" s="1"/>
  <c r="IC54" i="17" l="1"/>
  <c r="ID53" i="17"/>
  <c r="ID49" i="17"/>
  <c r="ID51" i="17" l="1"/>
  <c r="ID54" i="17" s="1"/>
  <c r="ID52" i="17" l="1"/>
  <c r="IE49" i="17"/>
  <c r="IE53" i="17"/>
  <c r="IE51" i="17" l="1"/>
  <c r="IE52" i="17" s="1"/>
  <c r="IE54" i="17" l="1"/>
  <c r="IF53" i="17"/>
  <c r="IF49" i="17"/>
  <c r="IF51" i="17" l="1"/>
  <c r="IF54" i="17" s="1"/>
  <c r="IF52" i="17" l="1"/>
  <c r="IG49" i="17"/>
  <c r="IG53" i="17"/>
  <c r="IG51" i="17" l="1"/>
  <c r="IG52" i="17" s="1"/>
  <c r="IG54" i="17" l="1"/>
  <c r="IH49" i="17" s="1"/>
  <c r="IH53" i="17"/>
  <c r="IH51" i="17" l="1"/>
  <c r="IH54" i="17" s="1"/>
  <c r="IH52" i="17" l="1"/>
  <c r="II49" i="17"/>
  <c r="II53" i="17"/>
  <c r="W34" i="17" l="1"/>
  <c r="II51" i="17"/>
  <c r="W32" i="17" s="1"/>
  <c r="II52" i="17" l="1"/>
  <c r="W33" i="17" s="1"/>
  <c r="V17" i="4"/>
  <c r="W35" i="17"/>
  <c r="X29" i="17" s="1"/>
  <c r="II54" i="17"/>
  <c r="W61" i="17"/>
  <c r="W62" i="17" s="1"/>
  <c r="IJ49" i="17" l="1"/>
  <c r="IJ53" i="17"/>
  <c r="IJ51" i="17" l="1"/>
  <c r="IJ54" i="17" s="1"/>
  <c r="IJ52" i="17"/>
  <c r="IK49" i="17" l="1"/>
  <c r="IK53" i="17"/>
  <c r="IK51" i="17" l="1"/>
  <c r="IK52" i="17" s="1"/>
  <c r="IK54" i="17" l="1"/>
  <c r="IL49" i="17" l="1"/>
  <c r="IL53" i="17"/>
  <c r="IL51" i="17" l="1"/>
  <c r="IL52" i="17" s="1"/>
  <c r="IL54" i="17" l="1"/>
  <c r="IM49" i="17" s="1"/>
  <c r="IM53" i="17"/>
  <c r="IM51" i="17" l="1"/>
  <c r="IM52" i="17" s="1"/>
  <c r="IM54" i="17" l="1"/>
  <c r="IN49" i="17" s="1"/>
  <c r="IN53" i="17"/>
  <c r="IN51" i="17" l="1"/>
  <c r="IN54" i="17" s="1"/>
  <c r="IN52" i="17" l="1"/>
  <c r="IO49" i="17"/>
  <c r="IO53" i="17"/>
  <c r="IO51" i="17" l="1"/>
  <c r="IO52" i="17" s="1"/>
  <c r="IO54" i="17"/>
  <c r="IP49" i="17" l="1"/>
  <c r="IP53" i="17"/>
  <c r="IP51" i="17" l="1"/>
  <c r="IP52" i="17" s="1"/>
  <c r="IP54" i="17" l="1"/>
  <c r="IQ49" i="17"/>
  <c r="IQ53" i="17"/>
  <c r="IQ51" i="17" l="1"/>
  <c r="IQ52" i="17" s="1"/>
  <c r="IQ54" i="17" l="1"/>
  <c r="IR49" i="17"/>
  <c r="IR53" i="17"/>
  <c r="IR51" i="17" l="1"/>
  <c r="IR52" i="17" s="1"/>
  <c r="IR54" i="17"/>
  <c r="IS49" i="17" l="1"/>
  <c r="IS53" i="17"/>
  <c r="IS51" i="17" l="1"/>
  <c r="IS52" i="17" s="1"/>
  <c r="IS54" i="17"/>
  <c r="IT49" i="17" l="1"/>
  <c r="IT53" i="17"/>
  <c r="IT51" i="17" l="1"/>
  <c r="IT54" i="17" s="1"/>
  <c r="IT52" i="17" l="1"/>
  <c r="IU49" i="17"/>
  <c r="IU53" i="17"/>
  <c r="X34" i="17" l="1"/>
  <c r="IU51" i="17"/>
  <c r="X32" i="17" s="1"/>
  <c r="IU52" i="17" l="1"/>
  <c r="X33" i="17" s="1"/>
  <c r="W17" i="4"/>
  <c r="X35" i="17"/>
  <c r="Y29" i="17" s="1"/>
  <c r="IU54" i="17"/>
  <c r="X61" i="17"/>
  <c r="X62" i="17" s="1"/>
  <c r="IV49" i="17" l="1"/>
  <c r="IV53" i="17"/>
  <c r="IV51" i="17" l="1"/>
  <c r="IV54" i="17" s="1"/>
  <c r="IV52" i="17" l="1"/>
  <c r="IW53" i="17"/>
  <c r="IW49" i="17"/>
  <c r="IW51" i="17" l="1"/>
  <c r="IW52" i="17"/>
  <c r="IW54" i="17" l="1"/>
  <c r="IX49" i="17" l="1"/>
  <c r="IX53" i="17"/>
  <c r="IX51" i="17" l="1"/>
  <c r="IX52" i="17" s="1"/>
  <c r="IX54" i="17" l="1"/>
  <c r="IY53" i="17"/>
  <c r="IY49" i="17"/>
  <c r="IY51" i="17" l="1"/>
  <c r="IY54" i="17" s="1"/>
  <c r="IY52" i="17"/>
  <c r="IZ49" i="17" l="1"/>
  <c r="IZ53" i="17"/>
  <c r="IZ51" i="17" l="1"/>
  <c r="IZ52" i="17" s="1"/>
  <c r="IZ54" i="17" l="1"/>
  <c r="JA53" i="17"/>
  <c r="JA49" i="17"/>
  <c r="JA51" i="17" l="1"/>
  <c r="JA54" i="17" s="1"/>
  <c r="JA52" i="17" l="1"/>
  <c r="JB49" i="17"/>
  <c r="JB53" i="17"/>
  <c r="JB51" i="17" l="1"/>
  <c r="JB52" i="17" s="1"/>
  <c r="JB54" i="17" l="1"/>
  <c r="JC53" i="17"/>
  <c r="JC49" i="17"/>
  <c r="JC51" i="17" l="1"/>
  <c r="JC54" i="17" s="1"/>
  <c r="JC52" i="17" l="1"/>
  <c r="JD49" i="17"/>
  <c r="JD53" i="17"/>
  <c r="JD51" i="17" l="1"/>
  <c r="JD52" i="17" s="1"/>
  <c r="JD54" i="17"/>
  <c r="JE53" i="17" l="1"/>
  <c r="JE49" i="17"/>
  <c r="JE51" i="17" l="1"/>
  <c r="JE54" i="17" s="1"/>
  <c r="JE52" i="17" l="1"/>
  <c r="JF49" i="17"/>
  <c r="JF53" i="17"/>
  <c r="JF51" i="17" l="1"/>
  <c r="JF52" i="17" s="1"/>
  <c r="JF54" i="17"/>
  <c r="JG53" i="17" l="1"/>
  <c r="JG49" i="17"/>
  <c r="JG51" i="17" l="1"/>
  <c r="Y32" i="17" s="1"/>
  <c r="JG52" i="17"/>
  <c r="Y33" i="17" s="1"/>
  <c r="Y34" i="17"/>
  <c r="Y61" i="17" l="1"/>
  <c r="Y62" i="17" s="1"/>
  <c r="X17" i="4"/>
  <c r="Y35" i="17"/>
  <c r="Z29" i="17" s="1"/>
  <c r="JG54" i="17"/>
  <c r="JH49" i="17" l="1"/>
  <c r="JH53" i="17"/>
  <c r="JH51" i="17" l="1"/>
  <c r="JH52" i="17" s="1"/>
  <c r="JH54" i="17" l="1"/>
  <c r="JI49" i="17" s="1"/>
  <c r="JI53" i="17"/>
  <c r="JI51" i="17" l="1"/>
  <c r="JI52" i="17" s="1"/>
  <c r="JI54" i="17" l="1"/>
  <c r="JJ49" i="17"/>
  <c r="JJ53" i="17"/>
  <c r="JJ51" i="17" l="1"/>
  <c r="JJ54" i="17" s="1"/>
  <c r="JJ52" i="17" l="1"/>
  <c r="JK49" i="17"/>
  <c r="JK53" i="17"/>
  <c r="JK51" i="17" l="1"/>
  <c r="JK54" i="17" s="1"/>
  <c r="JK52" i="17" l="1"/>
  <c r="JL49" i="17"/>
  <c r="JL53" i="17"/>
  <c r="JL51" i="17" l="1"/>
  <c r="JL54" i="17" s="1"/>
  <c r="JL52" i="17" l="1"/>
  <c r="JM49" i="17"/>
  <c r="JM53" i="17"/>
  <c r="JM51" i="17" l="1"/>
  <c r="JM54" i="17" s="1"/>
  <c r="JM52" i="17" l="1"/>
  <c r="JN49" i="17"/>
  <c r="JN53" i="17"/>
  <c r="JN51" i="17" l="1"/>
  <c r="JN52" i="17" s="1"/>
  <c r="JN54" i="17"/>
  <c r="JO49" i="17" l="1"/>
  <c r="JO53" i="17"/>
  <c r="JO51" i="17" l="1"/>
  <c r="JO52" i="17" s="1"/>
  <c r="JO54" i="17" l="1"/>
  <c r="JP49" i="17"/>
  <c r="JP53" i="17"/>
  <c r="JP51" i="17" l="1"/>
  <c r="JP52" i="17" s="1"/>
  <c r="JP54" i="17" l="1"/>
  <c r="JQ49" i="17"/>
  <c r="JQ53" i="17"/>
  <c r="JQ51" i="17" l="1"/>
  <c r="JQ52" i="17" s="1"/>
  <c r="JQ54" i="17" l="1"/>
  <c r="JR49" i="17" s="1"/>
  <c r="JR53" i="17"/>
  <c r="JR51" i="17" l="1"/>
  <c r="JR52" i="17" s="1"/>
  <c r="JR54" i="17" l="1"/>
  <c r="JS49" i="17"/>
  <c r="JS53" i="17"/>
  <c r="Z34" i="17" l="1"/>
  <c r="JS51" i="17"/>
  <c r="Z32" i="17" s="1"/>
  <c r="JS54" i="17" l="1"/>
  <c r="JS52" i="17"/>
  <c r="Z33" i="17" s="1"/>
  <c r="JT53" i="17"/>
  <c r="JT49" i="17"/>
  <c r="Z61" i="17"/>
  <c r="Z62" i="17" s="1"/>
  <c r="Y17" i="4"/>
  <c r="Z35" i="17"/>
  <c r="AA29" i="17" s="1"/>
  <c r="JT51" i="17" l="1"/>
  <c r="JT52" i="17" s="1"/>
  <c r="JT54" i="17" l="1"/>
  <c r="JU49" i="17" l="1"/>
  <c r="JU53" i="17"/>
  <c r="JU52" i="17" l="1"/>
  <c r="JU51" i="17"/>
  <c r="JU54" i="17" l="1"/>
  <c r="JV53" i="17" l="1"/>
  <c r="JV49" i="17"/>
  <c r="JV51" i="17" l="1"/>
  <c r="JV52" i="17"/>
  <c r="JV54" i="17" l="1"/>
  <c r="JW49" i="17" l="1"/>
  <c r="JW53" i="17"/>
  <c r="JW51" i="17" l="1"/>
  <c r="JW52" i="17" s="1"/>
  <c r="JW54" i="17"/>
  <c r="JX53" i="17" l="1"/>
  <c r="JX49" i="17"/>
  <c r="JX51" i="17" l="1"/>
  <c r="JX54" i="17" s="1"/>
  <c r="JX52" i="17"/>
  <c r="JY49" i="17" l="1"/>
  <c r="JY53" i="17"/>
  <c r="JY51" i="17" l="1"/>
  <c r="JY52" i="17" s="1"/>
  <c r="JY54" i="17" l="1"/>
  <c r="JZ53" i="17"/>
  <c r="JZ49" i="17"/>
  <c r="JZ51" i="17" l="1"/>
  <c r="JZ54" i="17" s="1"/>
  <c r="JZ52" i="17" l="1"/>
  <c r="KA49" i="17"/>
  <c r="KA53" i="17"/>
  <c r="KA51" i="17" l="1"/>
  <c r="KA52" i="17" s="1"/>
  <c r="KA54" i="17" l="1"/>
  <c r="KB49" i="17" s="1"/>
  <c r="KB53" i="17"/>
  <c r="KB51" i="17" l="1"/>
  <c r="KB54" i="17" s="1"/>
  <c r="KB52" i="17" l="1"/>
  <c r="KC49" i="17"/>
  <c r="KC53" i="17"/>
  <c r="KC51" i="17" l="1"/>
  <c r="KC52" i="17" s="1"/>
  <c r="KC54" i="17" l="1"/>
  <c r="KD53" i="17"/>
  <c r="KD49" i="17"/>
  <c r="KD51" i="17" l="1"/>
  <c r="KD54" i="17" s="1"/>
  <c r="KD52" i="17" l="1"/>
  <c r="KE49" i="17"/>
  <c r="KE53" i="17"/>
  <c r="AA34" i="17" l="1"/>
  <c r="KE51" i="17"/>
  <c r="AA32" i="17" s="1"/>
  <c r="KE52" i="17" l="1"/>
  <c r="AA33" i="17" s="1"/>
  <c r="KE54" i="17"/>
  <c r="KF49" i="17"/>
  <c r="KF53" i="17"/>
  <c r="Z17" i="4"/>
  <c r="AA35" i="17"/>
  <c r="AB29" i="17" s="1"/>
  <c r="AA61" i="17"/>
  <c r="AA62" i="17" s="1"/>
  <c r="KF52" i="17" l="1"/>
  <c r="KF51" i="17"/>
  <c r="KF54" i="17" s="1"/>
  <c r="KG49" i="17" l="1"/>
  <c r="KG53" i="17"/>
  <c r="KG51" i="17" l="1"/>
  <c r="KG54" i="17" s="1"/>
  <c r="KG52" i="17"/>
  <c r="KH49" i="17" l="1"/>
  <c r="KH53" i="17"/>
  <c r="KH51" i="17" l="1"/>
  <c r="KH54" i="17" s="1"/>
  <c r="KH52" i="17" l="1"/>
  <c r="KI49" i="17"/>
  <c r="KI53" i="17"/>
  <c r="KI51" i="17" l="1"/>
  <c r="KI54" i="17" s="1"/>
  <c r="KI52" i="17" l="1"/>
  <c r="KJ49" i="17"/>
  <c r="KJ53" i="17"/>
  <c r="KJ51" i="17" l="1"/>
  <c r="KJ54" i="17" s="1"/>
  <c r="KJ52" i="17" l="1"/>
  <c r="KK49" i="17"/>
  <c r="KK53" i="17"/>
  <c r="KK51" i="17" l="1"/>
  <c r="KK54" i="17" s="1"/>
  <c r="KK52" i="17" l="1"/>
  <c r="KL49" i="17"/>
  <c r="KL53" i="17"/>
  <c r="KL51" i="17" l="1"/>
  <c r="KL52" i="17" s="1"/>
  <c r="KL54" i="17"/>
  <c r="KM49" i="17" l="1"/>
  <c r="KM53" i="17"/>
  <c r="KM51" i="17" l="1"/>
  <c r="KM52" i="17" s="1"/>
  <c r="KM54" i="17" l="1"/>
  <c r="KN49" i="17" s="1"/>
  <c r="KN53" i="17"/>
  <c r="KN51" i="17" l="1"/>
  <c r="KN52" i="17" s="1"/>
  <c r="KN54" i="17" l="1"/>
  <c r="KO49" i="17"/>
  <c r="KO53" i="17"/>
  <c r="KO51" i="17" l="1"/>
  <c r="KO52" i="17" s="1"/>
  <c r="KO54" i="17" l="1"/>
  <c r="KP49" i="17"/>
  <c r="KP53" i="17"/>
  <c r="KP51" i="17" l="1"/>
  <c r="KP52" i="17" s="1"/>
  <c r="KP54" i="17" l="1"/>
  <c r="KQ49" i="17" s="1"/>
  <c r="KQ53" i="17"/>
  <c r="AB34" i="17" l="1"/>
  <c r="KQ51" i="17"/>
  <c r="AB32" i="17" s="1"/>
  <c r="KQ52" i="17" l="1"/>
  <c r="AB33" i="17" s="1"/>
  <c r="AA17" i="4"/>
  <c r="AB35" i="17"/>
  <c r="AC29" i="17" s="1"/>
  <c r="KQ54" i="17"/>
  <c r="AB61" i="17"/>
  <c r="AB62" i="17" s="1"/>
  <c r="KR49" i="17" l="1"/>
  <c r="KR53" i="17"/>
  <c r="KR51" i="17" l="1"/>
  <c r="KR54" i="17" s="1"/>
  <c r="KR52" i="17" l="1"/>
  <c r="KS53" i="17"/>
  <c r="KS49" i="17"/>
  <c r="KS51" i="17" l="1"/>
  <c r="KS52" i="17"/>
  <c r="KS54" i="17" l="1"/>
  <c r="KT49" i="17" l="1"/>
  <c r="KT53" i="17"/>
  <c r="KT51" i="17" l="1"/>
  <c r="KT52" i="17" s="1"/>
  <c r="KT54" i="17" l="1"/>
  <c r="KU49" i="17" s="1"/>
  <c r="KU53" i="17" l="1"/>
  <c r="KU51" i="17"/>
  <c r="KU54" i="17" s="1"/>
  <c r="KU52" i="17"/>
  <c r="KV49" i="17" l="1"/>
  <c r="KV53" i="17"/>
  <c r="KV51" i="17" l="1"/>
  <c r="KV54" i="17" s="1"/>
  <c r="KV52" i="17" l="1"/>
  <c r="KW53" i="17"/>
  <c r="KW49" i="17"/>
  <c r="KW51" i="17" l="1"/>
  <c r="KW54" i="17" s="1"/>
  <c r="KW52" i="17" l="1"/>
  <c r="KX49" i="17"/>
  <c r="KX53" i="17"/>
  <c r="KX51" i="17" l="1"/>
  <c r="KX52" i="17" s="1"/>
  <c r="KX54" i="17"/>
  <c r="KY53" i="17" l="1"/>
  <c r="KY49" i="17"/>
  <c r="KY51" i="17" l="1"/>
  <c r="KY54" i="17" s="1"/>
  <c r="KY52" i="17" l="1"/>
  <c r="KZ49" i="17"/>
  <c r="KZ53" i="17"/>
  <c r="KZ51" i="17" l="1"/>
  <c r="KZ52" i="17" s="1"/>
  <c r="KZ54" i="17" l="1"/>
  <c r="LA53" i="17"/>
  <c r="LA49" i="17"/>
  <c r="LA51" i="17" l="1"/>
  <c r="LA54" i="17" s="1"/>
  <c r="LA52" i="17" l="1"/>
  <c r="LB49" i="17"/>
  <c r="LB53" i="17"/>
  <c r="LB51" i="17" l="1"/>
  <c r="LB52" i="17" s="1"/>
  <c r="LB54" i="17" l="1"/>
  <c r="LC53" i="17"/>
  <c r="LC49" i="17"/>
  <c r="LC51" i="17" l="1"/>
  <c r="AC32" i="17" s="1"/>
  <c r="LC54" i="17"/>
  <c r="LC52" i="17"/>
  <c r="AC33" i="17" s="1"/>
  <c r="AC34" i="17"/>
  <c r="AC61" i="17" l="1"/>
  <c r="AC62" i="17" s="1"/>
  <c r="LD53" i="17"/>
  <c r="LD49" i="17"/>
  <c r="AB17" i="4"/>
  <c r="AC35" i="17"/>
  <c r="AD29" i="17" s="1"/>
  <c r="LD51" i="17" l="1"/>
  <c r="LD54" i="17" s="1"/>
  <c r="LD52" i="17"/>
  <c r="LE49" i="17" l="1"/>
  <c r="LE53" i="17"/>
  <c r="LE51" i="17" l="1"/>
  <c r="LE54" i="17" s="1"/>
  <c r="LE52" i="17"/>
  <c r="LF53" i="17" l="1"/>
  <c r="LF49" i="17"/>
  <c r="LF51" i="17" l="1"/>
  <c r="LF54" i="17" s="1"/>
  <c r="LF52" i="17"/>
  <c r="LG49" i="17" l="1"/>
  <c r="LG53" i="17"/>
  <c r="LG51" i="17" l="1"/>
  <c r="LG54" i="17" s="1"/>
  <c r="LG52" i="17" l="1"/>
  <c r="LH53" i="17"/>
  <c r="LH49" i="17"/>
  <c r="LH51" i="17" l="1"/>
  <c r="LH54" i="17" s="1"/>
  <c r="LH52" i="17"/>
  <c r="LI49" i="17" l="1"/>
  <c r="LI53" i="17"/>
  <c r="LI51" i="17" l="1"/>
  <c r="LI52" i="17" s="1"/>
  <c r="LI54" i="17" l="1"/>
  <c r="LJ49" i="17"/>
  <c r="LJ53" i="17"/>
  <c r="LJ51" i="17" l="1"/>
  <c r="LJ52" i="17" s="1"/>
  <c r="LJ54" i="17"/>
  <c r="LK49" i="17" l="1"/>
  <c r="LK53" i="17"/>
  <c r="LK51" i="17" l="1"/>
  <c r="LK52" i="17" s="1"/>
  <c r="LK54" i="17" l="1"/>
  <c r="LL49" i="17"/>
  <c r="LL53" i="17"/>
  <c r="LL51" i="17" l="1"/>
  <c r="LL54" i="17" s="1"/>
  <c r="LL52" i="17" l="1"/>
  <c r="LM49" i="17"/>
  <c r="LM53" i="17"/>
  <c r="LM51" i="17" l="1"/>
  <c r="LM52" i="17" s="1"/>
  <c r="LM54" i="17" l="1"/>
  <c r="LN49" i="17"/>
  <c r="LN53" i="17"/>
  <c r="LN51" i="17" l="1"/>
  <c r="LN52" i="17" s="1"/>
  <c r="LN54" i="17" l="1"/>
  <c r="LO49" i="17"/>
  <c r="LO53" i="17"/>
  <c r="AD34" i="17" l="1"/>
  <c r="LO51" i="17"/>
  <c r="AD32" i="17" s="1"/>
  <c r="LO52" i="17" l="1"/>
  <c r="AD33" i="17" s="1"/>
  <c r="LO54" i="17"/>
  <c r="AC17" i="4"/>
  <c r="AD35" i="17"/>
  <c r="AE29" i="17" s="1"/>
  <c r="AD61" i="17"/>
  <c r="AD62" i="17" s="1"/>
  <c r="LP53" i="17" l="1"/>
  <c r="LP49" i="17"/>
  <c r="LP51" i="17" l="1"/>
  <c r="LP54" i="17" s="1"/>
  <c r="LP52" i="17"/>
  <c r="LQ49" i="17" l="1"/>
  <c r="LQ53" i="17"/>
  <c r="LQ51" i="17" l="1"/>
  <c r="LQ52" i="17"/>
  <c r="LQ54" i="17" l="1"/>
  <c r="LR53" i="17" l="1"/>
  <c r="LR49" i="17"/>
  <c r="LR51" i="17" l="1"/>
  <c r="LR52" i="17"/>
  <c r="LR54" i="17" l="1"/>
  <c r="LS49" i="17" l="1"/>
  <c r="LS53" i="17"/>
  <c r="LS51" i="17" l="1"/>
  <c r="LS54" i="17" s="1"/>
  <c r="LS52" i="17" l="1"/>
  <c r="LT53" i="17"/>
  <c r="LT49" i="17"/>
  <c r="LT51" i="17" l="1"/>
  <c r="LT54" i="17" s="1"/>
  <c r="LT52" i="17"/>
  <c r="LU49" i="17" l="1"/>
  <c r="LU53" i="17"/>
  <c r="LU51" i="17" l="1"/>
  <c r="LU52" i="17" s="1"/>
  <c r="LU54" i="17"/>
  <c r="LV53" i="17" l="1"/>
  <c r="LV49" i="17"/>
  <c r="LV51" i="17" l="1"/>
  <c r="LV52" i="17" s="1"/>
  <c r="LV54" i="17"/>
  <c r="LW53" i="17" l="1"/>
  <c r="LW49" i="17"/>
  <c r="LW51" i="17" l="1"/>
  <c r="LW54" i="17" s="1"/>
  <c r="LW52" i="17" l="1"/>
  <c r="LX53" i="17"/>
  <c r="LX49" i="17"/>
  <c r="LX51" i="17" l="1"/>
  <c r="LX52" i="17" s="1"/>
  <c r="LX54" i="17"/>
  <c r="LY53" i="17" l="1"/>
  <c r="LY49" i="17"/>
  <c r="LY51" i="17" l="1"/>
  <c r="LY54" i="17" s="1"/>
  <c r="LY52" i="17" l="1"/>
  <c r="LZ53" i="17"/>
  <c r="LZ49" i="17"/>
  <c r="LZ51" i="17" l="1"/>
  <c r="LZ52" i="17" s="1"/>
  <c r="LZ54" i="17" l="1"/>
  <c r="MA53" i="17"/>
  <c r="MA49" i="17"/>
  <c r="MA51" i="17" l="1"/>
  <c r="AE32" i="17" s="1"/>
  <c r="MA52" i="17"/>
  <c r="AE33" i="17" s="1"/>
  <c r="AE34" i="17"/>
  <c r="AE61" i="17" l="1"/>
  <c r="AE62" i="17" s="1"/>
  <c r="AD17" i="4"/>
  <c r="AE35" i="17"/>
  <c r="AF29" i="17" s="1"/>
  <c r="MA54" i="17"/>
  <c r="MB49" i="17" l="1"/>
  <c r="MB53" i="17"/>
  <c r="MB51" i="17" l="1"/>
  <c r="MB52" i="17" s="1"/>
  <c r="MB54" i="17" l="1"/>
  <c r="MC49" i="17" s="1"/>
  <c r="MC53" i="17"/>
  <c r="MC51" i="17" l="1"/>
  <c r="MC54" i="17" s="1"/>
  <c r="MC52" i="17"/>
  <c r="MD49" i="17" l="1"/>
  <c r="MD53" i="17"/>
  <c r="MD51" i="17" l="1"/>
  <c r="MD54" i="17" s="1"/>
  <c r="MD52" i="17" l="1"/>
  <c r="ME53" i="17"/>
  <c r="ME49" i="17"/>
  <c r="ME51" i="17" l="1"/>
  <c r="ME54" i="17" s="1"/>
  <c r="ME52" i="17"/>
  <c r="MF49" i="17" l="1"/>
  <c r="MF53" i="17"/>
  <c r="MF51" i="17" l="1"/>
  <c r="MF54" i="17" s="1"/>
  <c r="MF52" i="17" l="1"/>
  <c r="MG53" i="17"/>
  <c r="MG49" i="17"/>
  <c r="MG51" i="17" l="1"/>
  <c r="MG52" i="17" s="1"/>
  <c r="MG54" i="17" l="1"/>
  <c r="MH49" i="17"/>
  <c r="MH53" i="17"/>
  <c r="MH51" i="17" l="1"/>
  <c r="MH52" i="17" s="1"/>
  <c r="MH54" i="17" l="1"/>
  <c r="MI53" i="17"/>
  <c r="MI49" i="17"/>
  <c r="MI51" i="17" l="1"/>
  <c r="MI52" i="17" s="1"/>
  <c r="MI54" i="17"/>
  <c r="MJ49" i="17" l="1"/>
  <c r="MJ53" i="17"/>
  <c r="MJ51" i="17" l="1"/>
  <c r="MJ52" i="17" s="1"/>
  <c r="MJ54" i="17"/>
  <c r="MK53" i="17" l="1"/>
  <c r="MK49" i="17"/>
  <c r="MK51" i="17" l="1"/>
  <c r="MK52" i="17" s="1"/>
  <c r="MK54" i="17" l="1"/>
  <c r="ML49" i="17"/>
  <c r="ML53" i="17"/>
  <c r="ML51" i="17" l="1"/>
  <c r="ML52" i="17" s="1"/>
  <c r="ML54" i="17" l="1"/>
  <c r="MM53" i="17"/>
  <c r="MM49" i="17"/>
  <c r="MM51" i="17" l="1"/>
  <c r="AF32" i="17" s="1"/>
  <c r="MM54" i="17"/>
  <c r="MM52" i="17"/>
  <c r="AF33" i="17" s="1"/>
  <c r="AF34" i="17"/>
  <c r="AF61" i="17" l="1"/>
  <c r="AF62" i="17" s="1"/>
  <c r="MN53" i="17"/>
  <c r="MN49" i="17"/>
  <c r="AE17" i="4"/>
  <c r="AF35" i="17"/>
  <c r="AG29" i="17" s="1"/>
  <c r="MN51" i="17" l="1"/>
  <c r="MN52" i="17"/>
  <c r="MN54" i="17" l="1"/>
  <c r="MO49" i="17" l="1"/>
  <c r="MO53" i="17"/>
  <c r="MO51" i="17" l="1"/>
  <c r="MO52" i="17" s="1"/>
  <c r="MO54" i="17" l="1"/>
  <c r="MP53" i="17" l="1"/>
  <c r="MP49" i="17"/>
  <c r="MP51" i="17" l="1"/>
  <c r="MP52" i="17"/>
  <c r="MP54" i="17" l="1"/>
  <c r="MQ49" i="17" l="1"/>
  <c r="MQ53" i="17"/>
  <c r="MQ51" i="17" l="1"/>
  <c r="MQ52" i="17" s="1"/>
  <c r="MQ54" i="17" l="1"/>
  <c r="MR49" i="17" s="1"/>
  <c r="MR53" i="17"/>
  <c r="MR51" i="17" l="1"/>
  <c r="MR54" i="17" s="1"/>
  <c r="MR52" i="17"/>
  <c r="MS49" i="17" l="1"/>
  <c r="MS53" i="17"/>
  <c r="MS51" i="17" l="1"/>
  <c r="MS52" i="17" s="1"/>
  <c r="MS54" i="17" l="1"/>
  <c r="MT49" i="17"/>
  <c r="MT53" i="17"/>
  <c r="MT51" i="17" l="1"/>
  <c r="MT54" i="17" s="1"/>
  <c r="MT52" i="17" l="1"/>
  <c r="MU49" i="17"/>
  <c r="MU53" i="17"/>
  <c r="MU51" i="17" l="1"/>
  <c r="MU52" i="17" s="1"/>
  <c r="MU54" i="17"/>
  <c r="MV53" i="17" l="1"/>
  <c r="MV49" i="17"/>
  <c r="MV51" i="17" l="1"/>
  <c r="MV54" i="17" s="1"/>
  <c r="MV52" i="17" l="1"/>
  <c r="MW49" i="17"/>
  <c r="MW53" i="17"/>
  <c r="MW51" i="17" l="1"/>
  <c r="MW54" i="17" s="1"/>
  <c r="MW52" i="17" l="1"/>
  <c r="MX49" i="17"/>
  <c r="MX53" i="17"/>
  <c r="MX51" i="17" l="1"/>
  <c r="MX54" i="17" s="1"/>
  <c r="MX52" i="17" l="1"/>
  <c r="MY49" i="17"/>
  <c r="MY51" i="17" l="1"/>
  <c r="D11" i="17"/>
  <c r="AG32" i="17" l="1"/>
  <c r="MY53" i="17"/>
  <c r="MY54" i="17" s="1"/>
  <c r="MY52" i="17" l="1"/>
  <c r="AG33" i="17" s="1"/>
  <c r="AG34" i="17"/>
  <c r="AF17" i="4" l="1"/>
  <c r="AG35" i="17"/>
  <c r="AG61" i="17"/>
  <c r="AG62" i="17" s="1"/>
  <c r="D63" i="17" s="1"/>
  <c r="K52" i="3" l="1"/>
  <c r="K53" i="3" s="1"/>
  <c r="L48" i="3" s="1"/>
  <c r="L52" i="3"/>
  <c r="L51" i="3" s="1"/>
  <c r="M52" i="3"/>
  <c r="N52" i="3"/>
  <c r="O52" i="3"/>
  <c r="P52" i="3"/>
  <c r="P51" i="3" s="1"/>
  <c r="Q52" i="3"/>
  <c r="Q51" i="3" s="1"/>
  <c r="R52" i="3"/>
  <c r="R51" i="3" s="1"/>
  <c r="S52" i="3"/>
  <c r="S51" i="3" s="1"/>
  <c r="T52" i="3"/>
  <c r="T51" i="3" s="1"/>
  <c r="U52" i="3"/>
  <c r="U51" i="3" s="1"/>
  <c r="V52" i="3"/>
  <c r="V51" i="3" s="1"/>
  <c r="W52" i="3"/>
  <c r="W51" i="3" s="1"/>
  <c r="X52" i="3"/>
  <c r="X51" i="3" s="1"/>
  <c r="D33" i="3"/>
  <c r="C97" i="4" s="1"/>
  <c r="C12" i="14" s="1"/>
  <c r="J60" i="11"/>
  <c r="J61" i="11" s="1"/>
  <c r="K56" i="11" s="1"/>
  <c r="JT51" i="3"/>
  <c r="AA32" i="3" s="1"/>
  <c r="KH51" i="3"/>
  <c r="AB32" i="3" s="1"/>
  <c r="KR51" i="3"/>
  <c r="AC32" i="3" s="1"/>
  <c r="LD51" i="3"/>
  <c r="AD32" i="3" s="1"/>
  <c r="LR51" i="3"/>
  <c r="AE32" i="3" s="1"/>
  <c r="MB51" i="3"/>
  <c r="MC51" i="3"/>
  <c r="MP51" i="3"/>
  <c r="MQ51" i="3"/>
  <c r="D30" i="11"/>
  <c r="C57" i="4"/>
  <c r="C100" i="4" s="1"/>
  <c r="IM51" i="3"/>
  <c r="IL51" i="3"/>
  <c r="O51" i="3"/>
  <c r="N51" i="3"/>
  <c r="M51" i="3"/>
  <c r="C5" i="13"/>
  <c r="AF32" i="3" l="1"/>
  <c r="C13" i="4"/>
  <c r="AG32" i="3"/>
  <c r="D60" i="3"/>
  <c r="D61" i="3" s="1"/>
  <c r="D42" i="11"/>
  <c r="D44" i="11" s="1"/>
  <c r="D63" i="11" s="1"/>
  <c r="K51" i="3"/>
  <c r="D32" i="3" s="1"/>
  <c r="J51" i="11"/>
  <c r="C8" i="13"/>
  <c r="J59" i="11"/>
  <c r="K58" i="11"/>
  <c r="L50" i="3"/>
  <c r="L53" i="3" s="1"/>
  <c r="M48" i="3" s="1"/>
  <c r="M50" i="3" l="1"/>
  <c r="M43" i="3" s="1"/>
  <c r="K60" i="11"/>
  <c r="K51" i="11" s="1"/>
  <c r="L43" i="3"/>
  <c r="K61" i="11" l="1"/>
  <c r="M53" i="3"/>
  <c r="N48" i="3" s="1"/>
  <c r="L56" i="11"/>
  <c r="K59" i="11"/>
  <c r="N50" i="3" l="1"/>
  <c r="N53" i="3" s="1"/>
  <c r="O48" i="3" s="1"/>
  <c r="L58" i="11"/>
  <c r="L60" i="11" s="1"/>
  <c r="L61" i="11" s="1"/>
  <c r="M56" i="11" l="1"/>
  <c r="L51" i="11"/>
  <c r="O50" i="3"/>
  <c r="O43" i="3" s="1"/>
  <c r="L59" i="11"/>
  <c r="N43" i="3"/>
  <c r="O53" i="3" l="1"/>
  <c r="P48" i="3" s="1"/>
  <c r="P50" i="3" s="1"/>
  <c r="P53" i="3" s="1"/>
  <c r="Q48" i="3" s="1"/>
  <c r="D36" i="3"/>
  <c r="D34" i="3" s="1"/>
  <c r="D30" i="3"/>
  <c r="M58" i="11"/>
  <c r="M60" i="11" s="1"/>
  <c r="C43" i="4" l="1"/>
  <c r="M59" i="11"/>
  <c r="E28" i="3"/>
  <c r="M51" i="11"/>
  <c r="M61" i="11"/>
  <c r="Q50" i="3"/>
  <c r="Q53" i="3" s="1"/>
  <c r="R48" i="3" s="1"/>
  <c r="P43" i="3"/>
  <c r="R50" i="3" l="1"/>
  <c r="R53" i="3" s="1"/>
  <c r="S48" i="3" s="1"/>
  <c r="Q43" i="3"/>
  <c r="N56" i="11"/>
  <c r="N58" i="11" l="1"/>
  <c r="N60" i="11" s="1"/>
  <c r="S50" i="3"/>
  <c r="S53" i="3" s="1"/>
  <c r="T48" i="3" s="1"/>
  <c r="R43" i="3"/>
  <c r="N59" i="11" l="1"/>
  <c r="N61" i="11"/>
  <c r="T50" i="3"/>
  <c r="T53" i="3" s="1"/>
  <c r="U48" i="3" s="1"/>
  <c r="S43" i="3"/>
  <c r="N51" i="11"/>
  <c r="U50" i="3" l="1"/>
  <c r="U43" i="3" s="1"/>
  <c r="T43" i="3"/>
  <c r="O56" i="11"/>
  <c r="O58" i="11" l="1"/>
  <c r="U53" i="3"/>
  <c r="V48" i="3" s="1"/>
  <c r="V50" i="3" l="1"/>
  <c r="V53" i="3" s="1"/>
  <c r="W48" i="3" s="1"/>
  <c r="D29" i="11"/>
  <c r="O60" i="11"/>
  <c r="O61" i="11" s="1"/>
  <c r="W50" i="3" l="1"/>
  <c r="W43" i="3" s="1"/>
  <c r="P56" i="11"/>
  <c r="O59" i="11"/>
  <c r="D31" i="11" s="1"/>
  <c r="D32" i="11"/>
  <c r="O51" i="11"/>
  <c r="D36" i="11" s="1"/>
  <c r="V43" i="3"/>
  <c r="D33" i="11" l="1"/>
  <c r="C45" i="4"/>
  <c r="C48" i="4" s="1"/>
  <c r="C56" i="4"/>
  <c r="D68" i="11"/>
  <c r="D69" i="11" s="1"/>
  <c r="C59" i="4"/>
  <c r="C16" i="4"/>
  <c r="C20" i="4" s="1"/>
  <c r="C58" i="4"/>
  <c r="C85" i="4"/>
  <c r="P58" i="11"/>
  <c r="P60" i="11" s="1"/>
  <c r="W53" i="3"/>
  <c r="X48" i="3" s="1"/>
  <c r="C21" i="4" l="1"/>
  <c r="C102" i="4" s="1"/>
  <c r="C103" i="4" s="1"/>
  <c r="C60" i="4"/>
  <c r="X50" i="3"/>
  <c r="X43" i="3" s="1"/>
  <c r="E36" i="3" s="1"/>
  <c r="C98" i="4"/>
  <c r="C6" i="13"/>
  <c r="C25" i="4"/>
  <c r="D41" i="4"/>
  <c r="C40" i="4"/>
  <c r="C108" i="4"/>
  <c r="C16" i="14" s="1"/>
  <c r="P59" i="11"/>
  <c r="P61" i="11"/>
  <c r="Q56" i="11" s="1"/>
  <c r="P51" i="11"/>
  <c r="E27" i="11"/>
  <c r="C109" i="4"/>
  <c r="D43" i="4" l="1"/>
  <c r="X53" i="3"/>
  <c r="Y48" i="3" s="1"/>
  <c r="D54" i="4"/>
  <c r="C105" i="4"/>
  <c r="C53" i="4"/>
  <c r="C61" i="4" s="1"/>
  <c r="Q58" i="11"/>
  <c r="Q60" i="11" s="1"/>
  <c r="C22" i="4"/>
  <c r="Q59" i="11" l="1"/>
  <c r="C23" i="4"/>
  <c r="C87" i="4" s="1"/>
  <c r="C82" i="4" s="1"/>
  <c r="C74" i="4"/>
  <c r="C73" i="4" s="1"/>
  <c r="C9" i="14"/>
  <c r="Q61" i="11"/>
  <c r="R56" i="11" s="1"/>
  <c r="Q51" i="11"/>
  <c r="D23" i="3"/>
  <c r="Y50" i="3"/>
  <c r="C64" i="4" l="1"/>
  <c r="C65" i="4" s="1"/>
  <c r="D62" i="4" s="1"/>
  <c r="R58" i="11"/>
  <c r="R60" i="11" s="1"/>
  <c r="BZ52" i="3"/>
  <c r="CB52" i="3"/>
  <c r="CD52" i="3"/>
  <c r="CF52" i="3"/>
  <c r="CH52" i="3"/>
  <c r="DT52" i="3"/>
  <c r="DU52" i="3"/>
  <c r="DW52" i="3"/>
  <c r="DY52" i="3"/>
  <c r="EA52" i="3"/>
  <c r="EC52" i="3"/>
  <c r="EE52" i="3"/>
  <c r="AD52" i="3"/>
  <c r="AF52" i="3"/>
  <c r="AH52" i="3"/>
  <c r="AJ52" i="3"/>
  <c r="AL52" i="3"/>
  <c r="AN52" i="3"/>
  <c r="AP52" i="3"/>
  <c r="AR52" i="3"/>
  <c r="AT52" i="3"/>
  <c r="AV52" i="3"/>
  <c r="AX52" i="3"/>
  <c r="CJ52" i="3"/>
  <c r="CK52" i="3"/>
  <c r="CM52" i="3"/>
  <c r="CO52" i="3"/>
  <c r="CQ52" i="3"/>
  <c r="CS52" i="3"/>
  <c r="CU52" i="3"/>
  <c r="AZ52" i="3"/>
  <c r="BA52" i="3"/>
  <c r="BC52" i="3"/>
  <c r="BE52" i="3"/>
  <c r="BG52" i="3"/>
  <c r="BI52" i="3"/>
  <c r="BK52" i="3"/>
  <c r="CX52" i="3"/>
  <c r="CZ52" i="3"/>
  <c r="DB52" i="3"/>
  <c r="DD52" i="3"/>
  <c r="DF52" i="3"/>
  <c r="ER52" i="3"/>
  <c r="ES52" i="3"/>
  <c r="EU52" i="3"/>
  <c r="EW52" i="3"/>
  <c r="EY52" i="3"/>
  <c r="FA52" i="3"/>
  <c r="FC52" i="3"/>
  <c r="Z52" i="3"/>
  <c r="BN52" i="3"/>
  <c r="BP52" i="3"/>
  <c r="BR52" i="3"/>
  <c r="BT52" i="3"/>
  <c r="BV52" i="3"/>
  <c r="DH52" i="3"/>
  <c r="DI52" i="3"/>
  <c r="DK52" i="3"/>
  <c r="DM52" i="3"/>
  <c r="DO52" i="3"/>
  <c r="DQ52" i="3"/>
  <c r="DS52" i="3"/>
  <c r="AB52" i="3"/>
  <c r="BX52" i="3"/>
  <c r="BY52" i="3"/>
  <c r="CA52" i="3"/>
  <c r="CC52" i="3"/>
  <c r="CE52" i="3"/>
  <c r="CG52" i="3"/>
  <c r="CI52" i="3"/>
  <c r="DV52" i="3"/>
  <c r="DX52" i="3"/>
  <c r="DZ52" i="3"/>
  <c r="EB52" i="3"/>
  <c r="ED52" i="3"/>
  <c r="AC52" i="3"/>
  <c r="AE52" i="3"/>
  <c r="AG52" i="3"/>
  <c r="AI52" i="3"/>
  <c r="AK52" i="3"/>
  <c r="AM52" i="3"/>
  <c r="AO52" i="3"/>
  <c r="AQ52" i="3"/>
  <c r="AS52" i="3"/>
  <c r="AU52" i="3"/>
  <c r="AW52" i="3"/>
  <c r="AY52" i="3"/>
  <c r="CL52" i="3"/>
  <c r="CN52" i="3"/>
  <c r="CP52" i="3"/>
  <c r="CR52" i="3"/>
  <c r="CT52" i="3"/>
  <c r="EF52" i="3"/>
  <c r="EG52" i="3"/>
  <c r="EI52" i="3"/>
  <c r="EK52" i="3"/>
  <c r="EM52" i="3"/>
  <c r="EO52" i="3"/>
  <c r="BB52" i="3"/>
  <c r="BD52" i="3"/>
  <c r="Y52" i="3"/>
  <c r="AA52" i="3"/>
  <c r="BL52" i="3"/>
  <c r="BM52" i="3"/>
  <c r="BO52" i="3"/>
  <c r="BQ52" i="3"/>
  <c r="BS52" i="3"/>
  <c r="BU52" i="3"/>
  <c r="BW52" i="3"/>
  <c r="DJ52" i="3"/>
  <c r="DL52" i="3"/>
  <c r="DN52" i="3"/>
  <c r="DP52" i="3"/>
  <c r="DR52" i="3"/>
  <c r="DE52" i="3"/>
  <c r="EL52" i="3"/>
  <c r="EQ52" i="3"/>
  <c r="EX52" i="3"/>
  <c r="FJ52" i="3"/>
  <c r="FL52" i="3"/>
  <c r="FN52" i="3"/>
  <c r="GZ52" i="3"/>
  <c r="HA52" i="3"/>
  <c r="HC52" i="3"/>
  <c r="HE52" i="3"/>
  <c r="HG52" i="3"/>
  <c r="HI52" i="3"/>
  <c r="HK52" i="3"/>
  <c r="DG52" i="3"/>
  <c r="FE52" i="3"/>
  <c r="FH52" i="3"/>
  <c r="FP52" i="3"/>
  <c r="FQ52" i="3"/>
  <c r="FS52" i="3"/>
  <c r="FU52" i="3"/>
  <c r="FW52" i="3"/>
  <c r="FY52" i="3"/>
  <c r="GA52" i="3"/>
  <c r="HN52" i="3"/>
  <c r="HP52" i="3"/>
  <c r="HR52" i="3"/>
  <c r="HT52" i="3"/>
  <c r="HV52" i="3"/>
  <c r="EH52" i="3"/>
  <c r="EV52" i="3"/>
  <c r="GD52" i="3"/>
  <c r="GF52" i="3"/>
  <c r="GH52" i="3"/>
  <c r="GJ52" i="3"/>
  <c r="GL52" i="3"/>
  <c r="HX52" i="3"/>
  <c r="HY52" i="3"/>
  <c r="IA52" i="3"/>
  <c r="IC52" i="3"/>
  <c r="IE52" i="3"/>
  <c r="IG52" i="3"/>
  <c r="II52" i="3"/>
  <c r="CV52" i="3"/>
  <c r="EN52" i="3"/>
  <c r="FD52" i="3"/>
  <c r="FF52" i="3"/>
  <c r="GN52" i="3"/>
  <c r="GO52" i="3"/>
  <c r="GQ52" i="3"/>
  <c r="GS52" i="3"/>
  <c r="GU52" i="3"/>
  <c r="GW52" i="3"/>
  <c r="GY52" i="3"/>
  <c r="BF52" i="3"/>
  <c r="CW52" i="3"/>
  <c r="ET52" i="3"/>
  <c r="FB52" i="3"/>
  <c r="FK52" i="3"/>
  <c r="FM52" i="3"/>
  <c r="FO52" i="3"/>
  <c r="HB52" i="3"/>
  <c r="HD52" i="3"/>
  <c r="HF52" i="3"/>
  <c r="HH52" i="3"/>
  <c r="HJ52" i="3"/>
  <c r="BH52" i="3"/>
  <c r="CY52" i="3"/>
  <c r="EJ52" i="3"/>
  <c r="FI52" i="3"/>
  <c r="FR52" i="3"/>
  <c r="FT52" i="3"/>
  <c r="FV52" i="3"/>
  <c r="FX52" i="3"/>
  <c r="FZ52" i="3"/>
  <c r="HL52" i="3"/>
  <c r="HM52" i="3"/>
  <c r="HO52" i="3"/>
  <c r="HQ52" i="3"/>
  <c r="HS52" i="3"/>
  <c r="HU52" i="3"/>
  <c r="HW52" i="3"/>
  <c r="BJ52" i="3"/>
  <c r="DA52" i="3"/>
  <c r="EP52" i="3"/>
  <c r="EZ52" i="3"/>
  <c r="GB52" i="3"/>
  <c r="GC52" i="3"/>
  <c r="GE52" i="3"/>
  <c r="GG52" i="3"/>
  <c r="GI52" i="3"/>
  <c r="GK52" i="3"/>
  <c r="GM52" i="3"/>
  <c r="HZ52" i="3"/>
  <c r="IB52" i="3"/>
  <c r="ID52" i="3"/>
  <c r="IF52" i="3"/>
  <c r="IH52" i="3"/>
  <c r="DC52" i="3"/>
  <c r="FG52" i="3"/>
  <c r="GP52" i="3"/>
  <c r="GR52" i="3"/>
  <c r="GT52" i="3"/>
  <c r="GV52" i="3"/>
  <c r="GX52" i="3"/>
  <c r="IJ52" i="3"/>
  <c r="C89" i="4"/>
  <c r="C66" i="4"/>
  <c r="P33" i="3" l="1"/>
  <c r="T33" i="3"/>
  <c r="U33" i="3"/>
  <c r="G33" i="3"/>
  <c r="X33" i="3"/>
  <c r="S33" i="3"/>
  <c r="Q33" i="3"/>
  <c r="J33" i="3"/>
  <c r="M33" i="3"/>
  <c r="K33" i="3"/>
  <c r="R59" i="11"/>
  <c r="C26" i="4"/>
  <c r="C91" i="4"/>
  <c r="C10" i="14"/>
  <c r="W33" i="3"/>
  <c r="I33" i="3"/>
  <c r="F33" i="3"/>
  <c r="H33" i="3"/>
  <c r="R61" i="11"/>
  <c r="S56" i="11" s="1"/>
  <c r="R33" i="3"/>
  <c r="V33" i="3"/>
  <c r="L33" i="3"/>
  <c r="N33" i="3"/>
  <c r="R51" i="11"/>
  <c r="E33" i="3"/>
  <c r="Y51" i="3"/>
  <c r="O33" i="3"/>
  <c r="Y53" i="3"/>
  <c r="Z48" i="3" s="1"/>
  <c r="V42" i="11" l="1"/>
  <c r="V44" i="11" s="1"/>
  <c r="U97" i="4"/>
  <c r="V60" i="3"/>
  <c r="V61" i="3" s="1"/>
  <c r="T42" i="11"/>
  <c r="T44" i="11" s="1"/>
  <c r="S97" i="4"/>
  <c r="T60" i="3"/>
  <c r="T61" i="3" s="1"/>
  <c r="H42" i="11"/>
  <c r="H44" i="11" s="1"/>
  <c r="G97" i="4"/>
  <c r="H24" i="3"/>
  <c r="H60" i="3"/>
  <c r="H61" i="3" s="1"/>
  <c r="M42" i="11"/>
  <c r="M44" i="11" s="1"/>
  <c r="L97" i="4"/>
  <c r="M60" i="3"/>
  <c r="M61" i="3" s="1"/>
  <c r="R42" i="11"/>
  <c r="R44" i="11" s="1"/>
  <c r="Q97" i="4"/>
  <c r="R60" i="3"/>
  <c r="R61" i="3" s="1"/>
  <c r="J42" i="11"/>
  <c r="J44" i="11" s="1"/>
  <c r="I97" i="4"/>
  <c r="J60" i="3"/>
  <c r="J61" i="3" s="1"/>
  <c r="U42" i="11"/>
  <c r="U44" i="11" s="1"/>
  <c r="T97" i="4"/>
  <c r="U60" i="3"/>
  <c r="U61" i="3" s="1"/>
  <c r="L42" i="11"/>
  <c r="L44" i="11" s="1"/>
  <c r="K97" i="4"/>
  <c r="L60" i="3"/>
  <c r="L61" i="3" s="1"/>
  <c r="W42" i="11"/>
  <c r="W44" i="11" s="1"/>
  <c r="V97" i="4"/>
  <c r="W60" i="3"/>
  <c r="W61" i="3" s="1"/>
  <c r="J97" i="4"/>
  <c r="K42" i="11"/>
  <c r="K44" i="11" s="1"/>
  <c r="K60" i="3"/>
  <c r="K61" i="3" s="1"/>
  <c r="I42" i="11"/>
  <c r="I44" i="11" s="1"/>
  <c r="H97" i="4"/>
  <c r="I60" i="3"/>
  <c r="I61" i="3" s="1"/>
  <c r="G42" i="11"/>
  <c r="G44" i="11" s="1"/>
  <c r="F97" i="4"/>
  <c r="G60" i="3"/>
  <c r="G61" i="3" s="1"/>
  <c r="S58" i="11"/>
  <c r="S60" i="11" s="1"/>
  <c r="C110" i="4"/>
  <c r="C17" i="14" s="1"/>
  <c r="C11" i="14"/>
  <c r="C39" i="4"/>
  <c r="C33" i="4" s="1"/>
  <c r="C49" i="4" s="1"/>
  <c r="C68" i="4" s="1"/>
  <c r="D90" i="4"/>
  <c r="D27" i="4" s="1"/>
  <c r="C111" i="4"/>
  <c r="C28" i="4"/>
  <c r="E42" i="11"/>
  <c r="E60" i="3"/>
  <c r="E61" i="3" s="1"/>
  <c r="D97" i="4"/>
  <c r="F42" i="11"/>
  <c r="F44" i="11" s="1"/>
  <c r="E97" i="4"/>
  <c r="D12" i="14" s="1"/>
  <c r="F60" i="3"/>
  <c r="F61" i="3" s="1"/>
  <c r="X42" i="11"/>
  <c r="X44" i="11" s="1"/>
  <c r="W97" i="4"/>
  <c r="X60" i="3"/>
  <c r="X61" i="3" s="1"/>
  <c r="S42" i="11"/>
  <c r="S44" i="11" s="1"/>
  <c r="R97" i="4"/>
  <c r="S60" i="3"/>
  <c r="S61" i="3" s="1"/>
  <c r="O42" i="11"/>
  <c r="O44" i="11" s="1"/>
  <c r="N97" i="4"/>
  <c r="O60" i="3"/>
  <c r="O61" i="3" s="1"/>
  <c r="Z50" i="3"/>
  <c r="Z51" i="3" s="1"/>
  <c r="N42" i="11"/>
  <c r="N44" i="11" s="1"/>
  <c r="M97" i="4"/>
  <c r="N60" i="3"/>
  <c r="N61" i="3" s="1"/>
  <c r="Q42" i="11"/>
  <c r="Q44" i="11" s="1"/>
  <c r="P97" i="4"/>
  <c r="Q60" i="3"/>
  <c r="Q61" i="3" s="1"/>
  <c r="P42" i="11"/>
  <c r="P44" i="11" s="1"/>
  <c r="O97" i="4"/>
  <c r="P60" i="3"/>
  <c r="P61" i="3" s="1"/>
  <c r="E12" i="14" l="1"/>
  <c r="F12" i="14" s="1"/>
  <c r="D62" i="3"/>
  <c r="E119" i="4" s="1"/>
  <c r="E46" i="14" s="1"/>
  <c r="Z53" i="3"/>
  <c r="AA48" i="3" s="1"/>
  <c r="S59" i="11"/>
  <c r="S61" i="11"/>
  <c r="T56" i="11" s="1"/>
  <c r="AA50" i="3"/>
  <c r="AA53" i="3" s="1"/>
  <c r="AB48" i="3" s="1"/>
  <c r="S51" i="11"/>
  <c r="F119" i="4" l="1"/>
  <c r="T58" i="11"/>
  <c r="AB50" i="3"/>
  <c r="AB53" i="3" s="1"/>
  <c r="AC48" i="3" s="1"/>
  <c r="F46" i="14"/>
  <c r="E31" i="3"/>
  <c r="AA51" i="3"/>
  <c r="E32" i="3" s="1"/>
  <c r="T60" i="11" l="1"/>
  <c r="T61" i="11" s="1"/>
  <c r="U56" i="11" s="1"/>
  <c r="D13" i="4"/>
  <c r="D99" i="4"/>
  <c r="E34" i="3"/>
  <c r="AC50" i="3"/>
  <c r="AC51" i="3" s="1"/>
  <c r="AB51" i="3"/>
  <c r="T59" i="11"/>
  <c r="T51" i="11"/>
  <c r="U58" i="11" l="1"/>
  <c r="U60" i="11" s="1"/>
  <c r="F28" i="3"/>
  <c r="AC53" i="3"/>
  <c r="AD48" i="3" s="1"/>
  <c r="U59" i="11" l="1"/>
  <c r="U61" i="11"/>
  <c r="V56" i="11" s="1"/>
  <c r="U51" i="11"/>
  <c r="AD50" i="3"/>
  <c r="V58" i="11" l="1"/>
  <c r="V60" i="11" s="1"/>
  <c r="V59" i="11" s="1"/>
  <c r="W49" i="1"/>
  <c r="AD51" i="3"/>
  <c r="AD53" i="3"/>
  <c r="AE48" i="3" s="1"/>
  <c r="V51" i="11" l="1"/>
  <c r="V61" i="11"/>
  <c r="W56" i="11" s="1"/>
  <c r="AE50" i="3"/>
  <c r="AE53" i="3" s="1"/>
  <c r="AF48" i="3" s="1"/>
  <c r="W58" i="11" l="1"/>
  <c r="W60" i="11" s="1"/>
  <c r="AF50" i="3"/>
  <c r="AF51" i="3" s="1"/>
  <c r="AE51" i="3"/>
  <c r="W59" i="11" l="1"/>
  <c r="W61" i="11"/>
  <c r="X56" i="11" s="1"/>
  <c r="AF53" i="3"/>
  <c r="AG48" i="3" s="1"/>
  <c r="AG50" i="3" s="1"/>
  <c r="AG53" i="3" s="1"/>
  <c r="AH48" i="3" s="1"/>
  <c r="W51" i="11"/>
  <c r="X58" i="11" l="1"/>
  <c r="AH50" i="3"/>
  <c r="AH51" i="3" s="1"/>
  <c r="AG51" i="3"/>
  <c r="X60" i="11" l="1"/>
  <c r="X59" i="11" s="1"/>
  <c r="AH53" i="3"/>
  <c r="AI48" i="3" s="1"/>
  <c r="X61" i="11" l="1"/>
  <c r="Y56" i="11" s="1"/>
  <c r="X51" i="11"/>
  <c r="AI50" i="3"/>
  <c r="AI51" i="3" s="1"/>
  <c r="Y58" i="11" l="1"/>
  <c r="Y60" i="11" s="1"/>
  <c r="Y59" i="11" s="1"/>
  <c r="AI53" i="3"/>
  <c r="AJ48" i="3" s="1"/>
  <c r="AJ50" i="3" s="1"/>
  <c r="AJ51" i="3" s="1"/>
  <c r="Y61" i="11" l="1"/>
  <c r="Z56" i="11" s="1"/>
  <c r="Z58" i="11" s="1"/>
  <c r="Z60" i="11" s="1"/>
  <c r="Z59" i="11" s="1"/>
  <c r="Y51" i="11"/>
  <c r="AJ53" i="3"/>
  <c r="AK48" i="3" s="1"/>
  <c r="Z51" i="11" l="1"/>
  <c r="Z61" i="11"/>
  <c r="AA56" i="11" s="1"/>
  <c r="AK50" i="3"/>
  <c r="AK51" i="3" s="1"/>
  <c r="AA58" i="11" l="1"/>
  <c r="AA60" i="11" s="1"/>
  <c r="AK53" i="3"/>
  <c r="AL48" i="3" s="1"/>
  <c r="AA59" i="11" l="1"/>
  <c r="E31" i="11" s="1"/>
  <c r="E32" i="11"/>
  <c r="AA51" i="11"/>
  <c r="E36" i="11" s="1"/>
  <c r="E30" i="11" s="1"/>
  <c r="W50" i="1"/>
  <c r="W51" i="1" s="1"/>
  <c r="AA61" i="11"/>
  <c r="AB56" i="11" s="1"/>
  <c r="AB58" i="11" s="1"/>
  <c r="AL50" i="3"/>
  <c r="AL51" i="3" s="1"/>
  <c r="D57" i="4" l="1"/>
  <c r="D100" i="4" s="1"/>
  <c r="D16" i="4"/>
  <c r="D20" i="4" s="1"/>
  <c r="D21" i="4" s="1"/>
  <c r="D102" i="4" s="1"/>
  <c r="D103" i="4" s="1"/>
  <c r="E33" i="11"/>
  <c r="AB60" i="11"/>
  <c r="AB51" i="11" s="1"/>
  <c r="D59" i="4"/>
  <c r="E68" i="11"/>
  <c r="E69" i="11" s="1"/>
  <c r="D45" i="4"/>
  <c r="D48" i="4" s="1"/>
  <c r="D56" i="4"/>
  <c r="D58" i="4"/>
  <c r="D85" i="4"/>
  <c r="AL53" i="3"/>
  <c r="AM48" i="3" s="1"/>
  <c r="D22" i="4" l="1"/>
  <c r="AB61" i="11"/>
  <c r="AC56" i="11" s="1"/>
  <c r="AC58" i="11" s="1"/>
  <c r="D108" i="4"/>
  <c r="E41" i="4"/>
  <c r="D40" i="4"/>
  <c r="D109" i="4"/>
  <c r="F27" i="11"/>
  <c r="AB59" i="11"/>
  <c r="D25" i="4"/>
  <c r="D98" i="4"/>
  <c r="D60" i="4"/>
  <c r="AM50" i="3"/>
  <c r="AM53" i="3" s="1"/>
  <c r="AN48" i="3" s="1"/>
  <c r="D74" i="4"/>
  <c r="D73" i="4" s="1"/>
  <c r="D23" i="4"/>
  <c r="D87" i="4" s="1"/>
  <c r="D82" i="4" s="1"/>
  <c r="E54" i="4" l="1"/>
  <c r="D105" i="4"/>
  <c r="D53" i="4"/>
  <c r="D61" i="4" s="1"/>
  <c r="AN50" i="3"/>
  <c r="AN53" i="3" s="1"/>
  <c r="AO48" i="3" s="1"/>
  <c r="D64" i="4"/>
  <c r="D65" i="4" s="1"/>
  <c r="D89" i="4"/>
  <c r="AC60" i="11"/>
  <c r="AM51" i="3"/>
  <c r="F32" i="3" s="1"/>
  <c r="F31" i="3"/>
  <c r="AC59" i="11" l="1"/>
  <c r="AC61" i="11"/>
  <c r="AD56" i="11" s="1"/>
  <c r="E62" i="4"/>
  <c r="D66" i="4"/>
  <c r="AO50" i="3"/>
  <c r="AO51" i="3" s="1"/>
  <c r="D26" i="4"/>
  <c r="D91" i="4"/>
  <c r="AC51" i="11"/>
  <c r="E13" i="4"/>
  <c r="E99" i="4"/>
  <c r="D13" i="14" s="1"/>
  <c r="F34" i="3"/>
  <c r="AN51" i="3"/>
  <c r="G28" i="3" l="1"/>
  <c r="AD58" i="11"/>
  <c r="AD60" i="11" s="1"/>
  <c r="AD61" i="11" s="1"/>
  <c r="AE56" i="11" s="1"/>
  <c r="E90" i="4"/>
  <c r="E27" i="4" s="1"/>
  <c r="D28" i="4"/>
  <c r="D110" i="4"/>
  <c r="D39" i="4"/>
  <c r="D33" i="4" s="1"/>
  <c r="D49" i="4" s="1"/>
  <c r="D68" i="4" s="1"/>
  <c r="D111" i="4"/>
  <c r="AO53" i="3"/>
  <c r="AP48" i="3" s="1"/>
  <c r="AE58" i="11" l="1"/>
  <c r="AE60" i="11" s="1"/>
  <c r="AE59" i="11" s="1"/>
  <c r="AP50" i="3"/>
  <c r="AP53" i="3" s="1"/>
  <c r="AQ48" i="3" s="1"/>
  <c r="AD59" i="11"/>
  <c r="AD51" i="11"/>
  <c r="AQ50" i="3" l="1"/>
  <c r="AQ51" i="3" s="1"/>
  <c r="AP51" i="3"/>
  <c r="AE61" i="11"/>
  <c r="AF56" i="11" s="1"/>
  <c r="AE51" i="11"/>
  <c r="AF58" i="11" l="1"/>
  <c r="AF60" i="11" s="1"/>
  <c r="AF61" i="11" s="1"/>
  <c r="AG56" i="11" s="1"/>
  <c r="AQ53" i="3"/>
  <c r="AR48" i="3" s="1"/>
  <c r="AG58" i="11" l="1"/>
  <c r="AG60" i="11" s="1"/>
  <c r="AG59" i="11" s="1"/>
  <c r="AR50" i="3"/>
  <c r="AR53" i="3" s="1"/>
  <c r="AS48" i="3" s="1"/>
  <c r="AF59" i="11"/>
  <c r="AF51" i="11"/>
  <c r="AS50" i="3" l="1"/>
  <c r="AS51" i="3" s="1"/>
  <c r="AG61" i="11"/>
  <c r="AH56" i="11" s="1"/>
  <c r="AR51" i="3"/>
  <c r="AG51" i="11"/>
  <c r="AS53" i="3" l="1"/>
  <c r="AT48" i="3" s="1"/>
  <c r="AH58" i="11"/>
  <c r="AH60" i="11" s="1"/>
  <c r="AH61" i="11" s="1"/>
  <c r="AI56" i="11" s="1"/>
  <c r="AT50" i="3"/>
  <c r="AT53" i="3" s="1"/>
  <c r="AU48" i="3" s="1"/>
  <c r="AU50" i="3" l="1"/>
  <c r="AU51" i="3" s="1"/>
  <c r="AT51" i="3"/>
  <c r="AI58" i="11"/>
  <c r="AI60" i="11" s="1"/>
  <c r="AI59" i="11" s="1"/>
  <c r="AH59" i="11"/>
  <c r="AH51" i="11"/>
  <c r="AU53" i="3" l="1"/>
  <c r="AV48" i="3" s="1"/>
  <c r="AI61" i="11"/>
  <c r="AJ56" i="11" s="1"/>
  <c r="AI51" i="11"/>
  <c r="AV50" i="3"/>
  <c r="AV51" i="3" s="1"/>
  <c r="AV53" i="3" l="1"/>
  <c r="AW48" i="3" s="1"/>
  <c r="AJ58" i="11"/>
  <c r="AJ60" i="11" s="1"/>
  <c r="AJ59" i="11" l="1"/>
  <c r="AJ61" i="11"/>
  <c r="AK56" i="11" s="1"/>
  <c r="AJ51" i="11"/>
  <c r="AW50" i="3"/>
  <c r="AW51" i="3" s="1"/>
  <c r="AW53" i="3" l="1"/>
  <c r="AX48" i="3" s="1"/>
  <c r="AK58" i="11"/>
  <c r="AK60" i="11" s="1"/>
  <c r="AK59" i="11" s="1"/>
  <c r="AK51" i="11" l="1"/>
  <c r="AK61" i="11"/>
  <c r="AL56" i="11" s="1"/>
  <c r="AX50" i="3"/>
  <c r="AX51" i="3" s="1"/>
  <c r="AX53" i="3" l="1"/>
  <c r="AY48" i="3" s="1"/>
  <c r="AL58" i="11"/>
  <c r="AL60" i="11" s="1"/>
  <c r="AL59" i="11" s="1"/>
  <c r="AL61" i="11" l="1"/>
  <c r="AM56" i="11" s="1"/>
  <c r="AM58" i="11" s="1"/>
  <c r="AM60" i="11" s="1"/>
  <c r="AL51" i="11"/>
  <c r="AY50" i="3"/>
  <c r="AM61" i="11" l="1"/>
  <c r="AN56" i="11" s="1"/>
  <c r="AN58" i="11" s="1"/>
  <c r="AY51" i="3"/>
  <c r="G32" i="3" s="1"/>
  <c r="G31" i="3"/>
  <c r="AY53" i="3"/>
  <c r="AZ48" i="3" s="1"/>
  <c r="AM59" i="11"/>
  <c r="F31" i="11" s="1"/>
  <c r="F32" i="11"/>
  <c r="AM51" i="11"/>
  <c r="F36" i="11" s="1"/>
  <c r="F30" i="11" s="1"/>
  <c r="AN60" i="11" l="1"/>
  <c r="AN61" i="11" s="1"/>
  <c r="AO56" i="11" s="1"/>
  <c r="AO58" i="11" s="1"/>
  <c r="AO60" i="11" s="1"/>
  <c r="AO59" i="11" s="1"/>
  <c r="F68" i="11"/>
  <c r="F69" i="11" s="1"/>
  <c r="E59" i="4"/>
  <c r="AZ50" i="3"/>
  <c r="AZ53" i="3" s="1"/>
  <c r="BA48" i="3" s="1"/>
  <c r="F13" i="4"/>
  <c r="F99" i="4"/>
  <c r="G34" i="3"/>
  <c r="E85" i="4"/>
  <c r="E58" i="4"/>
  <c r="F33" i="11"/>
  <c r="E16" i="4"/>
  <c r="E20" i="4" s="1"/>
  <c r="E57" i="4"/>
  <c r="E100" i="4" s="1"/>
  <c r="E56" i="4"/>
  <c r="E45" i="4"/>
  <c r="E48" i="4" s="1"/>
  <c r="AN59" i="11" l="1"/>
  <c r="AN51" i="11"/>
  <c r="AZ51" i="3"/>
  <c r="E98" i="4"/>
  <c r="E25" i="4"/>
  <c r="F41" i="4"/>
  <c r="E40" i="4"/>
  <c r="E108" i="4"/>
  <c r="D16" i="14" s="1"/>
  <c r="BA50" i="3"/>
  <c r="BA51" i="3" s="1"/>
  <c r="H28" i="3"/>
  <c r="AO61" i="11"/>
  <c r="AP56" i="11" s="1"/>
  <c r="E60" i="4"/>
  <c r="E21" i="4"/>
  <c r="E102" i="4" s="1"/>
  <c r="E103" i="4" s="1"/>
  <c r="G27" i="11"/>
  <c r="E109" i="4"/>
  <c r="AO51" i="11"/>
  <c r="E22" i="4" l="1"/>
  <c r="BA53" i="3"/>
  <c r="BB48" i="3" s="1"/>
  <c r="AP58" i="11"/>
  <c r="F54" i="4"/>
  <c r="E105" i="4"/>
  <c r="E53" i="4"/>
  <c r="E61" i="4" s="1"/>
  <c r="AP60" i="11" l="1"/>
  <c r="BB50" i="3"/>
  <c r="BB53" i="3" s="1"/>
  <c r="BC48" i="3" s="1"/>
  <c r="D9" i="14"/>
  <c r="E74" i="4"/>
  <c r="E73" i="4" s="1"/>
  <c r="E23" i="4"/>
  <c r="E87" i="4" s="1"/>
  <c r="E82" i="4" s="1"/>
  <c r="E64" i="4" l="1"/>
  <c r="E65" i="4" s="1"/>
  <c r="E89" i="4"/>
  <c r="BC50" i="3"/>
  <c r="BC51" i="3" s="1"/>
  <c r="D10" i="14"/>
  <c r="E91" i="4"/>
  <c r="E26" i="4"/>
  <c r="AP59" i="11"/>
  <c r="BB51" i="3"/>
  <c r="AP61" i="11"/>
  <c r="AQ56" i="11" s="1"/>
  <c r="AP51" i="11"/>
  <c r="BC53" i="3" l="1"/>
  <c r="BD48" i="3" s="1"/>
  <c r="F62" i="4"/>
  <c r="E66" i="4"/>
  <c r="D11" i="14"/>
  <c r="E110" i="4"/>
  <c r="D17" i="14" s="1"/>
  <c r="E111" i="4"/>
  <c r="E39" i="4"/>
  <c r="E33" i="4" s="1"/>
  <c r="E49" i="4" s="1"/>
  <c r="E68" i="4" s="1"/>
  <c r="F90" i="4"/>
  <c r="F27" i="4" s="1"/>
  <c r="E28" i="4"/>
  <c r="BD50" i="3"/>
  <c r="BD53" i="3" s="1"/>
  <c r="BE48" i="3" s="1"/>
  <c r="AQ58" i="11"/>
  <c r="AQ60" i="11" s="1"/>
  <c r="AQ59" i="11" l="1"/>
  <c r="AQ51" i="11"/>
  <c r="BE50" i="3"/>
  <c r="BE51" i="3" s="1"/>
  <c r="AQ61" i="11"/>
  <c r="AR56" i="11" s="1"/>
  <c r="BD51" i="3"/>
  <c r="BE53" i="3" l="1"/>
  <c r="BF48" i="3" s="1"/>
  <c r="BF50" i="3"/>
  <c r="AR58" i="11"/>
  <c r="AR60" i="11" s="1"/>
  <c r="AR61" i="11" s="1"/>
  <c r="AS56" i="11" s="1"/>
  <c r="BF53" i="3" l="1"/>
  <c r="BG48" i="3" s="1"/>
  <c r="BG50" i="3" s="1"/>
  <c r="BG51" i="3" s="1"/>
  <c r="AS58" i="11"/>
  <c r="AS60" i="11" s="1"/>
  <c r="AS59" i="11" s="1"/>
  <c r="AR59" i="11"/>
  <c r="BF51" i="3"/>
  <c r="AR51" i="11"/>
  <c r="BG53" i="3" l="1"/>
  <c r="BH48" i="3" s="1"/>
  <c r="BH50" i="3" s="1"/>
  <c r="BH51" i="3" s="1"/>
  <c r="AS61" i="11"/>
  <c r="AT56" i="11" s="1"/>
  <c r="AS51" i="11"/>
  <c r="BH53" i="3" l="1"/>
  <c r="BI48" i="3" s="1"/>
  <c r="BI50" i="3" s="1"/>
  <c r="BI51" i="3" s="1"/>
  <c r="AT58" i="11"/>
  <c r="BI53" i="3" l="1"/>
  <c r="BJ48" i="3" s="1"/>
  <c r="AT60" i="11"/>
  <c r="BJ50" i="3" l="1"/>
  <c r="BJ51" i="3" s="1"/>
  <c r="AT59" i="11"/>
  <c r="AT61" i="11"/>
  <c r="AU56" i="11" s="1"/>
  <c r="AT51" i="11"/>
  <c r="BJ53" i="3" l="1"/>
  <c r="BK48" i="3" s="1"/>
  <c r="AU58" i="11"/>
  <c r="AU60" i="11" l="1"/>
  <c r="AU59" i="11" s="1"/>
  <c r="BK50" i="3"/>
  <c r="BK51" i="3" l="1"/>
  <c r="H32" i="3" s="1"/>
  <c r="H31" i="3"/>
  <c r="BK53" i="3"/>
  <c r="BL48" i="3" s="1"/>
  <c r="AU61" i="11"/>
  <c r="AV56" i="11" s="1"/>
  <c r="AU51" i="11"/>
  <c r="AV58" i="11" l="1"/>
  <c r="AV60" i="11" s="1"/>
  <c r="AV59" i="11" s="1"/>
  <c r="BL50" i="3"/>
  <c r="BL53" i="3" s="1"/>
  <c r="BM48" i="3" s="1"/>
  <c r="G13" i="4"/>
  <c r="G99" i="4"/>
  <c r="H34" i="3"/>
  <c r="BM50" i="3" l="1"/>
  <c r="BM51" i="3" s="1"/>
  <c r="AV61" i="11"/>
  <c r="AW56" i="11" s="1"/>
  <c r="AV51" i="11"/>
  <c r="BL51" i="3"/>
  <c r="I28" i="3"/>
  <c r="AW58" i="11" l="1"/>
  <c r="AW60" i="11" s="1"/>
  <c r="AW59" i="11" s="1"/>
  <c r="BM53" i="3"/>
  <c r="BN48" i="3" s="1"/>
  <c r="AW61" i="11" l="1"/>
  <c r="AX56" i="11" s="1"/>
  <c r="AX58" i="11" s="1"/>
  <c r="BN50" i="3"/>
  <c r="AW51" i="11"/>
  <c r="AX60" i="11" l="1"/>
  <c r="AX59" i="11" s="1"/>
  <c r="BN51" i="3"/>
  <c r="BN53" i="3"/>
  <c r="BO48" i="3" s="1"/>
  <c r="AX51" i="11" l="1"/>
  <c r="AX61" i="11"/>
  <c r="AY56" i="11" s="1"/>
  <c r="BO50" i="3"/>
  <c r="AY58" i="11"/>
  <c r="AY60" i="11" s="1"/>
  <c r="AY61" i="11" l="1"/>
  <c r="AZ56" i="11" s="1"/>
  <c r="AZ58" i="11" s="1"/>
  <c r="AZ60" i="11" s="1"/>
  <c r="AY59" i="11"/>
  <c r="G31" i="11" s="1"/>
  <c r="G32" i="11"/>
  <c r="BO51" i="3"/>
  <c r="AY51" i="11"/>
  <c r="G36" i="11" s="1"/>
  <c r="BO53" i="3"/>
  <c r="BP48" i="3" s="1"/>
  <c r="G68" i="11" l="1"/>
  <c r="G69" i="11" s="1"/>
  <c r="F59" i="4"/>
  <c r="F85" i="4"/>
  <c r="F58" i="4"/>
  <c r="F56" i="4"/>
  <c r="F60" i="4" s="1"/>
  <c r="F45" i="4"/>
  <c r="F48" i="4" s="1"/>
  <c r="BP50" i="3"/>
  <c r="AZ59" i="11"/>
  <c r="AZ51" i="11"/>
  <c r="G30" i="11"/>
  <c r="AZ61" i="11"/>
  <c r="BA56" i="11" s="1"/>
  <c r="G33" i="11" l="1"/>
  <c r="F16" i="4"/>
  <c r="F20" i="4" s="1"/>
  <c r="F57" i="4"/>
  <c r="F100" i="4" s="1"/>
  <c r="BP51" i="3"/>
  <c r="BP53" i="3"/>
  <c r="BQ48" i="3" s="1"/>
  <c r="G54" i="4"/>
  <c r="F105" i="4"/>
  <c r="F53" i="4"/>
  <c r="F61" i="4" s="1"/>
  <c r="F98" i="4"/>
  <c r="F25" i="4"/>
  <c r="BA58" i="11"/>
  <c r="BA60" i="11" s="1"/>
  <c r="F40" i="4"/>
  <c r="G41" i="4"/>
  <c r="F108" i="4"/>
  <c r="BA61" i="11" l="1"/>
  <c r="BB56" i="11" s="1"/>
  <c r="BB58" i="11" s="1"/>
  <c r="BA59" i="11"/>
  <c r="BA51" i="11"/>
  <c r="F21" i="4"/>
  <c r="F102" i="4" s="1"/>
  <c r="F103" i="4" s="1"/>
  <c r="BQ50" i="3"/>
  <c r="H27" i="11"/>
  <c r="F109" i="4"/>
  <c r="BQ51" i="3" l="1"/>
  <c r="BQ53" i="3"/>
  <c r="BR48" i="3" s="1"/>
  <c r="F22" i="4"/>
  <c r="BB60" i="11"/>
  <c r="BB61" i="11" s="1"/>
  <c r="BC56" i="11" s="1"/>
  <c r="F23" i="4" l="1"/>
  <c r="F87" i="4" s="1"/>
  <c r="F82" i="4" s="1"/>
  <c r="F74" i="4"/>
  <c r="F73" i="4" s="1"/>
  <c r="BC58" i="11"/>
  <c r="BR50" i="3"/>
  <c r="BR51" i="3" s="1"/>
  <c r="BB59" i="11"/>
  <c r="BB51" i="11"/>
  <c r="F89" i="4" l="1"/>
  <c r="BC60" i="11"/>
  <c r="BC61" i="11" s="1"/>
  <c r="BD56" i="11" s="1"/>
  <c r="F26" i="4"/>
  <c r="F91" i="4"/>
  <c r="F64" i="4"/>
  <c r="F65" i="4" s="1"/>
  <c r="BR53" i="3"/>
  <c r="BS48" i="3" s="1"/>
  <c r="BS50" i="3" l="1"/>
  <c r="BS51" i="3" s="1"/>
  <c r="BD58" i="11"/>
  <c r="F110" i="4"/>
  <c r="F28" i="4"/>
  <c r="G90" i="4"/>
  <c r="G27" i="4" s="1"/>
  <c r="F39" i="4"/>
  <c r="F33" i="4" s="1"/>
  <c r="F49" i="4" s="1"/>
  <c r="F111" i="4"/>
  <c r="BC59" i="11"/>
  <c r="G62" i="4"/>
  <c r="F66" i="4"/>
  <c r="BC51" i="11"/>
  <c r="BD60" i="11" l="1"/>
  <c r="F68" i="4"/>
  <c r="BS53" i="3"/>
  <c r="BT48" i="3" s="1"/>
  <c r="BD59" i="11" l="1"/>
  <c r="BT50" i="3"/>
  <c r="BT51" i="3" s="1"/>
  <c r="BD61" i="11"/>
  <c r="BE56" i="11" s="1"/>
  <c r="BD51" i="11"/>
  <c r="BE58" i="11" l="1"/>
  <c r="BE60" i="11" s="1"/>
  <c r="BE59" i="11" s="1"/>
  <c r="BT53" i="3"/>
  <c r="BU48" i="3" s="1"/>
  <c r="BE61" i="11" l="1"/>
  <c r="BF56" i="11" s="1"/>
  <c r="BF58" i="11"/>
  <c r="BU50" i="3"/>
  <c r="BU51" i="3" s="1"/>
  <c r="BE51" i="11"/>
  <c r="BU53" i="3" l="1"/>
  <c r="BV48" i="3" s="1"/>
  <c r="BF60" i="11"/>
  <c r="BF59" i="11" s="1"/>
  <c r="BF51" i="11" l="1"/>
  <c r="BV50" i="3"/>
  <c r="BV51" i="3" s="1"/>
  <c r="BF61" i="11"/>
  <c r="BG56" i="11" s="1"/>
  <c r="BV53" i="3" l="1"/>
  <c r="BW48" i="3" s="1"/>
  <c r="BW50" i="3"/>
  <c r="BG58" i="11"/>
  <c r="BG60" i="11" s="1"/>
  <c r="BG59" i="11" s="1"/>
  <c r="BG61" i="11" l="1"/>
  <c r="BH56" i="11" s="1"/>
  <c r="BW51" i="3"/>
  <c r="I32" i="3" s="1"/>
  <c r="I31" i="3"/>
  <c r="BG51" i="11"/>
  <c r="BW53" i="3"/>
  <c r="BX48" i="3" s="1"/>
  <c r="BX50" i="3" l="1"/>
  <c r="H13" i="4"/>
  <c r="H99" i="4"/>
  <c r="I34" i="3"/>
  <c r="BH58" i="11"/>
  <c r="BX51" i="3" l="1"/>
  <c r="J28" i="3"/>
  <c r="BH60" i="11"/>
  <c r="BH59" i="11" s="1"/>
  <c r="BX53" i="3"/>
  <c r="BY48" i="3" s="1"/>
  <c r="BH61" i="11" l="1"/>
  <c r="BI56" i="11" s="1"/>
  <c r="BY50" i="3"/>
  <c r="BY53" i="3" s="1"/>
  <c r="BZ48" i="3" s="1"/>
  <c r="BH51" i="11"/>
  <c r="BI58" i="11"/>
  <c r="BI60" i="11" s="1"/>
  <c r="BI59" i="11" s="1"/>
  <c r="BZ50" i="3" l="1"/>
  <c r="BZ51" i="3" s="1"/>
  <c r="BI61" i="11"/>
  <c r="BJ56" i="11" s="1"/>
  <c r="BI51" i="11"/>
  <c r="BY51" i="3"/>
  <c r="BJ58" i="11" l="1"/>
  <c r="BZ53" i="3"/>
  <c r="CA48" i="3" s="1"/>
  <c r="CA50" i="3" l="1"/>
  <c r="CA53" i="3" s="1"/>
  <c r="CB48" i="3" s="1"/>
  <c r="BJ60" i="11"/>
  <c r="BJ59" i="11" s="1"/>
  <c r="CB50" i="3" l="1"/>
  <c r="CB51" i="3" s="1"/>
  <c r="BJ61" i="11"/>
  <c r="BK56" i="11" s="1"/>
  <c r="CA51" i="3"/>
  <c r="BJ51" i="11"/>
  <c r="BK58" i="11" l="1"/>
  <c r="BK60" i="11" s="1"/>
  <c r="CB53" i="3"/>
  <c r="CC48" i="3" s="1"/>
  <c r="BK59" i="11" l="1"/>
  <c r="H31" i="11" s="1"/>
  <c r="H32" i="11"/>
  <c r="BK61" i="11"/>
  <c r="BL56" i="11" s="1"/>
  <c r="CC50" i="3"/>
  <c r="BK51" i="11"/>
  <c r="H36" i="11" s="1"/>
  <c r="H30" i="11"/>
  <c r="H33" i="11" l="1"/>
  <c r="G16" i="4"/>
  <c r="G20" i="4" s="1"/>
  <c r="G57" i="4"/>
  <c r="G100" i="4" s="1"/>
  <c r="CC51" i="3"/>
  <c r="H68" i="11"/>
  <c r="H69" i="11" s="1"/>
  <c r="G59" i="4"/>
  <c r="G56" i="4"/>
  <c r="G45" i="4"/>
  <c r="G48" i="4" s="1"/>
  <c r="CC53" i="3"/>
  <c r="CD48" i="3" s="1"/>
  <c r="BL58" i="11"/>
  <c r="G85" i="4"/>
  <c r="G58" i="4"/>
  <c r="G60" i="4" l="1"/>
  <c r="G105" i="4"/>
  <c r="H54" i="4"/>
  <c r="G53" i="4"/>
  <c r="G61" i="4" s="1"/>
  <c r="G98" i="4"/>
  <c r="G25" i="4"/>
  <c r="G21" i="4"/>
  <c r="G102" i="4" s="1"/>
  <c r="G103" i="4" s="1"/>
  <c r="BL60" i="11"/>
  <c r="CD50" i="3"/>
  <c r="G40" i="4"/>
  <c r="H41" i="4"/>
  <c r="G108" i="4"/>
  <c r="I27" i="11"/>
  <c r="G109" i="4"/>
  <c r="G22" i="4" l="1"/>
  <c r="G23" i="4" s="1"/>
  <c r="G87" i="4" s="1"/>
  <c r="G82" i="4" s="1"/>
  <c r="BL59" i="11"/>
  <c r="BL51" i="11"/>
  <c r="CD51" i="3"/>
  <c r="BL61" i="11"/>
  <c r="BM56" i="11" s="1"/>
  <c r="CD53" i="3"/>
  <c r="CE48" i="3" s="1"/>
  <c r="G74" i="4" l="1"/>
  <c r="G73" i="4" s="1"/>
  <c r="G64" i="4"/>
  <c r="G65" i="4" s="1"/>
  <c r="H62" i="4" s="1"/>
  <c r="CE50" i="3"/>
  <c r="CE51" i="3" s="1"/>
  <c r="BM58" i="11"/>
  <c r="BM60" i="11" s="1"/>
  <c r="G89" i="4"/>
  <c r="G66" i="4" l="1"/>
  <c r="CE53" i="3"/>
  <c r="CF48" i="3" s="1"/>
  <c r="CF50" i="3" s="1"/>
  <c r="CF51" i="3" s="1"/>
  <c r="BM59" i="11"/>
  <c r="G91" i="4"/>
  <c r="G26" i="4"/>
  <c r="BM61" i="11"/>
  <c r="BN56" i="11" s="1"/>
  <c r="BM51" i="11"/>
  <c r="BN58" i="11" l="1"/>
  <c r="BN60" i="11" s="1"/>
  <c r="CF53" i="3"/>
  <c r="CG48" i="3" s="1"/>
  <c r="G110" i="4"/>
  <c r="G39" i="4"/>
  <c r="G33" i="4" s="1"/>
  <c r="G49" i="4" s="1"/>
  <c r="G68" i="4" s="1"/>
  <c r="H90" i="4"/>
  <c r="H27" i="4" s="1"/>
  <c r="G28" i="4"/>
  <c r="G111" i="4"/>
  <c r="BN59" i="11" l="1"/>
  <c r="BN61" i="11"/>
  <c r="BO56" i="11" s="1"/>
  <c r="CG50" i="3"/>
  <c r="CG51" i="3" s="1"/>
  <c r="BN51" i="11"/>
  <c r="CG53" i="3" l="1"/>
  <c r="CH48" i="3" s="1"/>
  <c r="CH50" i="3" s="1"/>
  <c r="CH51" i="3" s="1"/>
  <c r="BO58" i="11"/>
  <c r="BO60" i="11" l="1"/>
  <c r="CH53" i="3"/>
  <c r="CI48" i="3" s="1"/>
  <c r="CI50" i="3" l="1"/>
  <c r="CI53" i="3" s="1"/>
  <c r="CJ48" i="3" s="1"/>
  <c r="BO59" i="11"/>
  <c r="BO51" i="11"/>
  <c r="BO61" i="11"/>
  <c r="BP56" i="11" s="1"/>
  <c r="CJ50" i="3" l="1"/>
  <c r="CJ53" i="3" s="1"/>
  <c r="CK48" i="3" s="1"/>
  <c r="BP58" i="11"/>
  <c r="BP60" i="11" s="1"/>
  <c r="CI51" i="3"/>
  <c r="J32" i="3" s="1"/>
  <c r="J31" i="3"/>
  <c r="BP59" i="11" l="1"/>
  <c r="BP61" i="11"/>
  <c r="BQ56" i="11" s="1"/>
  <c r="CK50" i="3"/>
  <c r="CK51" i="3" s="1"/>
  <c r="I13" i="4"/>
  <c r="I99" i="4"/>
  <c r="J34" i="3"/>
  <c r="BP51" i="11"/>
  <c r="CJ51" i="3"/>
  <c r="K28" i="3" l="1"/>
  <c r="BQ58" i="11"/>
  <c r="BQ60" i="11" s="1"/>
  <c r="BQ59" i="11" s="1"/>
  <c r="CK53" i="3"/>
  <c r="CL48" i="3" s="1"/>
  <c r="BQ51" i="11" l="1"/>
  <c r="BQ61" i="11"/>
  <c r="BR56" i="11" s="1"/>
  <c r="CL50" i="3"/>
  <c r="CL53" i="3" s="1"/>
  <c r="CM48" i="3" s="1"/>
  <c r="CM50" i="3" l="1"/>
  <c r="CM51" i="3" s="1"/>
  <c r="CL51" i="3"/>
  <c r="BR58" i="11"/>
  <c r="CM53" i="3" l="1"/>
  <c r="CN48" i="3" s="1"/>
  <c r="CN50" i="3" s="1"/>
  <c r="CN53" i="3" s="1"/>
  <c r="CO48" i="3" s="1"/>
  <c r="BR60" i="11"/>
  <c r="BR59" i="11" s="1"/>
  <c r="CO50" i="3" l="1"/>
  <c r="CO51" i="3" s="1"/>
  <c r="BR51" i="11"/>
  <c r="CN51" i="3"/>
  <c r="BR61" i="11"/>
  <c r="BS56" i="11" s="1"/>
  <c r="CO53" i="3" l="1"/>
  <c r="CP48" i="3" s="1"/>
  <c r="BS58" i="11"/>
  <c r="CP50" i="3"/>
  <c r="CP53" i="3" s="1"/>
  <c r="CQ48" i="3" s="1"/>
  <c r="CQ50" i="3" l="1"/>
  <c r="CQ51" i="3" s="1"/>
  <c r="BS60" i="11"/>
  <c r="BS59" i="11" s="1"/>
  <c r="CP51" i="3"/>
  <c r="CQ53" i="3" l="1"/>
  <c r="CR48" i="3" s="1"/>
  <c r="CR50" i="3" s="1"/>
  <c r="CR53" i="3" s="1"/>
  <c r="CS48" i="3" s="1"/>
  <c r="BS61" i="11"/>
  <c r="BT56" i="11" s="1"/>
  <c r="BS51" i="11"/>
  <c r="CS50" i="3" l="1"/>
  <c r="CS51" i="3" s="1"/>
  <c r="CR51" i="3"/>
  <c r="BT58" i="11"/>
  <c r="CS53" i="3" l="1"/>
  <c r="CT48" i="3" s="1"/>
  <c r="BT60" i="11"/>
  <c r="BT59" i="11" s="1"/>
  <c r="CT50" i="3"/>
  <c r="CT51" i="3" s="1"/>
  <c r="CT53" i="3" l="1"/>
  <c r="CU48" i="3" s="1"/>
  <c r="BT61" i="11"/>
  <c r="BU56" i="11" s="1"/>
  <c r="BT51" i="11"/>
  <c r="BU58" i="11" l="1"/>
  <c r="CU50" i="3"/>
  <c r="CU53" i="3" s="1"/>
  <c r="CV48" i="3" s="1"/>
  <c r="CV50" i="3" l="1"/>
  <c r="CU51" i="3"/>
  <c r="K32" i="3" s="1"/>
  <c r="K31" i="3"/>
  <c r="BU60" i="11"/>
  <c r="BU59" i="11" s="1"/>
  <c r="BU61" i="11" l="1"/>
  <c r="BV56" i="11" s="1"/>
  <c r="BV58" i="11" s="1"/>
  <c r="J13" i="4"/>
  <c r="J99" i="4"/>
  <c r="K34" i="3"/>
  <c r="BU51" i="11"/>
  <c r="CV51" i="3"/>
  <c r="CV53" i="3"/>
  <c r="CW48" i="3" s="1"/>
  <c r="L28" i="3" l="1"/>
  <c r="CW50" i="3"/>
  <c r="BV60" i="11"/>
  <c r="BV59" i="11" s="1"/>
  <c r="BV51" i="11" l="1"/>
  <c r="CW51" i="3"/>
  <c r="CW53" i="3"/>
  <c r="CX48" i="3" s="1"/>
  <c r="BV61" i="11"/>
  <c r="BW56" i="11" s="1"/>
  <c r="CX50" i="3" l="1"/>
  <c r="CX53" i="3" s="1"/>
  <c r="CY48" i="3" s="1"/>
  <c r="BW58" i="11"/>
  <c r="CY50" i="3" l="1"/>
  <c r="CY51" i="3" s="1"/>
  <c r="BW60" i="11"/>
  <c r="BW51" i="11" s="1"/>
  <c r="I36" i="11" s="1"/>
  <c r="CX51" i="3"/>
  <c r="CY53" i="3" l="1"/>
  <c r="CZ48" i="3" s="1"/>
  <c r="H56" i="4"/>
  <c r="H45" i="4"/>
  <c r="H48" i="4" s="1"/>
  <c r="I30" i="11"/>
  <c r="BW61" i="11"/>
  <c r="BX56" i="11" s="1"/>
  <c r="BW59" i="11"/>
  <c r="I31" i="11" s="1"/>
  <c r="I32" i="11"/>
  <c r="CZ50" i="3"/>
  <c r="BX58" i="11" l="1"/>
  <c r="CZ51" i="3"/>
  <c r="I33" i="11"/>
  <c r="H16" i="4"/>
  <c r="H20" i="4" s="1"/>
  <c r="H57" i="4"/>
  <c r="H100" i="4" s="1"/>
  <c r="H85" i="4"/>
  <c r="H58" i="4"/>
  <c r="H60" i="4" s="1"/>
  <c r="I41" i="4"/>
  <c r="H40" i="4"/>
  <c r="H108" i="4"/>
  <c r="I68" i="11"/>
  <c r="I69" i="11" s="1"/>
  <c r="H59" i="4"/>
  <c r="CZ53" i="3"/>
  <c r="DA48" i="3" s="1"/>
  <c r="J27" i="11" l="1"/>
  <c r="H109" i="4"/>
  <c r="DA50" i="3"/>
  <c r="DA53" i="3" s="1"/>
  <c r="DB48" i="3" s="1"/>
  <c r="H21" i="4"/>
  <c r="H102" i="4" s="1"/>
  <c r="H103" i="4" s="1"/>
  <c r="H98" i="4"/>
  <c r="H25" i="4"/>
  <c r="H105" i="4"/>
  <c r="I54" i="4"/>
  <c r="H53" i="4"/>
  <c r="H61" i="4" s="1"/>
  <c r="BX60" i="11"/>
  <c r="BX61" i="11" s="1"/>
  <c r="BY56" i="11" s="1"/>
  <c r="DB50" i="3" l="1"/>
  <c r="DB51" i="3" s="1"/>
  <c r="BY58" i="11"/>
  <c r="BY60" i="11"/>
  <c r="BY59" i="11" s="1"/>
  <c r="H22" i="4"/>
  <c r="BX51" i="11"/>
  <c r="DA51" i="3"/>
  <c r="BX59" i="11"/>
  <c r="BY61" i="11" l="1"/>
  <c r="BZ56" i="11" s="1"/>
  <c r="BY51" i="11"/>
  <c r="DB53" i="3"/>
  <c r="DC48" i="3" s="1"/>
  <c r="H74" i="4"/>
  <c r="H73" i="4" s="1"/>
  <c r="H23" i="4"/>
  <c r="H87" i="4" s="1"/>
  <c r="H82" i="4" s="1"/>
  <c r="H89" i="4" l="1"/>
  <c r="H64" i="4"/>
  <c r="H65" i="4" s="1"/>
  <c r="DC50" i="3"/>
  <c r="DC51" i="3" s="1"/>
  <c r="BZ58" i="11"/>
  <c r="I62" i="4" l="1"/>
  <c r="H66" i="4"/>
  <c r="BZ60" i="11"/>
  <c r="DC53" i="3"/>
  <c r="DD48" i="3" s="1"/>
  <c r="H91" i="4"/>
  <c r="H26" i="4"/>
  <c r="DD50" i="3" l="1"/>
  <c r="DD51" i="3" s="1"/>
  <c r="BZ59" i="11"/>
  <c r="H110" i="4"/>
  <c r="H111" i="4"/>
  <c r="I90" i="4"/>
  <c r="I27" i="4" s="1"/>
  <c r="H28" i="4"/>
  <c r="H39" i="4"/>
  <c r="H33" i="4" s="1"/>
  <c r="H49" i="4" s="1"/>
  <c r="H68" i="4" s="1"/>
  <c r="BZ61" i="11"/>
  <c r="CA56" i="11" s="1"/>
  <c r="BZ51" i="11"/>
  <c r="DD53" i="3" l="1"/>
  <c r="DE48" i="3" s="1"/>
  <c r="DE50" i="3"/>
  <c r="DE51" i="3" s="1"/>
  <c r="CA58" i="11"/>
  <c r="CA60" i="11" s="1"/>
  <c r="CA61" i="11" l="1"/>
  <c r="CB56" i="11" s="1"/>
  <c r="CB58" i="11" s="1"/>
  <c r="CA59" i="11"/>
  <c r="DE53" i="3"/>
  <c r="DF48" i="3" s="1"/>
  <c r="CA51" i="11"/>
  <c r="DF50" i="3" l="1"/>
  <c r="DF51" i="3" s="1"/>
  <c r="CB60" i="11"/>
  <c r="CB59" i="11" l="1"/>
  <c r="CB61" i="11"/>
  <c r="CC56" i="11" s="1"/>
  <c r="DF53" i="3"/>
  <c r="DG48" i="3" s="1"/>
  <c r="CB51" i="11"/>
  <c r="DG50" i="3" l="1"/>
  <c r="DG53" i="3" s="1"/>
  <c r="DH48" i="3" s="1"/>
  <c r="CC58" i="11"/>
  <c r="CC60" i="11" s="1"/>
  <c r="CC59" i="11" s="1"/>
  <c r="DH50" i="3" l="1"/>
  <c r="CC51" i="11"/>
  <c r="CC61" i="11"/>
  <c r="CD56" i="11" s="1"/>
  <c r="DG51" i="3"/>
  <c r="L32" i="3" s="1"/>
  <c r="L31" i="3"/>
  <c r="K13" i="4" l="1"/>
  <c r="K99" i="4"/>
  <c r="L34" i="3"/>
  <c r="CD58" i="11"/>
  <c r="DH51" i="3"/>
  <c r="DH53" i="3"/>
  <c r="DI48" i="3" s="1"/>
  <c r="CD60" i="11" l="1"/>
  <c r="CD59" i="11" s="1"/>
  <c r="M28" i="3"/>
  <c r="DI50" i="3"/>
  <c r="CD51" i="11"/>
  <c r="CD61" i="11" l="1"/>
  <c r="CE56" i="11" s="1"/>
  <c r="DI51" i="3"/>
  <c r="DI53" i="3"/>
  <c r="DJ48" i="3" s="1"/>
  <c r="CE58" i="11" l="1"/>
  <c r="CE60" i="11" s="1"/>
  <c r="CE59" i="11" s="1"/>
  <c r="DJ50" i="3"/>
  <c r="CE61" i="11" l="1"/>
  <c r="CF56" i="11" s="1"/>
  <c r="CF58" i="11" s="1"/>
  <c r="CE51" i="11"/>
  <c r="DJ51" i="3"/>
  <c r="CF60" i="11"/>
  <c r="CF59" i="11" s="1"/>
  <c r="DJ53" i="3"/>
  <c r="DK48" i="3" s="1"/>
  <c r="DK50" i="3" l="1"/>
  <c r="DK53" i="3" s="1"/>
  <c r="DL48" i="3" s="1"/>
  <c r="CF61" i="11"/>
  <c r="CG56" i="11" s="1"/>
  <c r="CF51" i="11"/>
  <c r="DL50" i="3" l="1"/>
  <c r="DL51" i="3" s="1"/>
  <c r="CG58" i="11"/>
  <c r="CG60" i="11" s="1"/>
  <c r="CG59" i="11" s="1"/>
  <c r="DK51" i="3"/>
  <c r="CG61" i="11" l="1"/>
  <c r="CH56" i="11" s="1"/>
  <c r="CG51" i="11"/>
  <c r="DL53" i="3"/>
  <c r="DM48" i="3" s="1"/>
  <c r="DM50" i="3" l="1"/>
  <c r="DM53" i="3" s="1"/>
  <c r="DN48" i="3" s="1"/>
  <c r="CH58" i="11"/>
  <c r="CH60" i="11" l="1"/>
  <c r="CH59" i="11" s="1"/>
  <c r="DN50" i="3"/>
  <c r="DN51" i="3" s="1"/>
  <c r="DM51" i="3"/>
  <c r="DN53" i="3" l="1"/>
  <c r="DO48" i="3" s="1"/>
  <c r="CH61" i="11"/>
  <c r="CI56" i="11" s="1"/>
  <c r="CH51" i="11"/>
  <c r="CI58" i="11" l="1"/>
  <c r="CI60" i="11" s="1"/>
  <c r="DO50" i="3"/>
  <c r="DO51" i="3" s="1"/>
  <c r="DO53" i="3" l="1"/>
  <c r="DP48" i="3" s="1"/>
  <c r="CI59" i="11"/>
  <c r="J31" i="11" s="1"/>
  <c r="J32" i="11"/>
  <c r="CI61" i="11"/>
  <c r="CJ56" i="11" s="1"/>
  <c r="CI51" i="11"/>
  <c r="J36" i="11" s="1"/>
  <c r="J30" i="11" s="1"/>
  <c r="CJ58" i="11" l="1"/>
  <c r="I56" i="4"/>
  <c r="I45" i="4"/>
  <c r="I48" i="4" s="1"/>
  <c r="J68" i="11"/>
  <c r="J69" i="11" s="1"/>
  <c r="I59" i="4"/>
  <c r="J33" i="11"/>
  <c r="J22" i="11"/>
  <c r="J20" i="11" s="1"/>
  <c r="I16" i="4"/>
  <c r="I20" i="4" s="1"/>
  <c r="I57" i="4"/>
  <c r="I100" i="4" s="1"/>
  <c r="I58" i="4"/>
  <c r="I85" i="4"/>
  <c r="DP50" i="3"/>
  <c r="DP51" i="3" s="1"/>
  <c r="I60" i="4" l="1"/>
  <c r="I105" i="4" s="1"/>
  <c r="I98" i="4"/>
  <c r="I25" i="4"/>
  <c r="K27" i="11"/>
  <c r="I109" i="4"/>
  <c r="DP53" i="3"/>
  <c r="DQ48" i="3" s="1"/>
  <c r="J41" i="4"/>
  <c r="I40" i="4"/>
  <c r="I108" i="4"/>
  <c r="I21" i="4"/>
  <c r="I102" i="4" s="1"/>
  <c r="I103" i="4" s="1"/>
  <c r="CJ60" i="11"/>
  <c r="J54" i="4" l="1"/>
  <c r="I53" i="4"/>
  <c r="I61" i="4" s="1"/>
  <c r="CJ59" i="11"/>
  <c r="CJ51" i="11"/>
  <c r="I22" i="4"/>
  <c r="DQ50" i="3"/>
  <c r="DQ51" i="3" s="1"/>
  <c r="CJ61" i="11"/>
  <c r="CK56" i="11" s="1"/>
  <c r="DQ53" i="3" l="1"/>
  <c r="DR48" i="3" s="1"/>
  <c r="DR50" i="3" s="1"/>
  <c r="DR51" i="3" s="1"/>
  <c r="I74" i="4"/>
  <c r="I73" i="4" s="1"/>
  <c r="I23" i="4"/>
  <c r="I87" i="4" s="1"/>
  <c r="I82" i="4" s="1"/>
  <c r="CK58" i="11"/>
  <c r="CK60" i="11" s="1"/>
  <c r="CK61" i="11" s="1"/>
  <c r="CL56" i="11" s="1"/>
  <c r="CL58" i="11" l="1"/>
  <c r="CL60" i="11" s="1"/>
  <c r="CL59" i="11" s="1"/>
  <c r="I89" i="4"/>
  <c r="CK59" i="11"/>
  <c r="I64" i="4"/>
  <c r="I65" i="4" s="1"/>
  <c r="DR53" i="3"/>
  <c r="DS48" i="3" s="1"/>
  <c r="CK51" i="11"/>
  <c r="CL61" i="11" l="1"/>
  <c r="CM56" i="11" s="1"/>
  <c r="CM58" i="11" s="1"/>
  <c r="CM60" i="11" s="1"/>
  <c r="CM61" i="11" s="1"/>
  <c r="CN56" i="11" s="1"/>
  <c r="DS50" i="3"/>
  <c r="I91" i="4"/>
  <c r="I26" i="4"/>
  <c r="J62" i="4"/>
  <c r="I66" i="4"/>
  <c r="CL51" i="11"/>
  <c r="CN58" i="11" l="1"/>
  <c r="CN60" i="11" s="1"/>
  <c r="CN59" i="11" s="1"/>
  <c r="DS51" i="3"/>
  <c r="M32" i="3" s="1"/>
  <c r="M31" i="3"/>
  <c r="I110" i="4"/>
  <c r="I111" i="4"/>
  <c r="I39" i="4"/>
  <c r="I33" i="4" s="1"/>
  <c r="I49" i="4" s="1"/>
  <c r="I68" i="4" s="1"/>
  <c r="I28" i="4"/>
  <c r="J90" i="4"/>
  <c r="J27" i="4" s="1"/>
  <c r="DS53" i="3"/>
  <c r="DT48" i="3" s="1"/>
  <c r="CM59" i="11"/>
  <c r="CM51" i="11"/>
  <c r="L13" i="4" l="1"/>
  <c r="L99" i="4"/>
  <c r="M34" i="3"/>
  <c r="CN61" i="11"/>
  <c r="CO56" i="11" s="1"/>
  <c r="DT50" i="3"/>
  <c r="DT53" i="3" s="1"/>
  <c r="DU48" i="3" s="1"/>
  <c r="CN51" i="11"/>
  <c r="DU50" i="3" l="1"/>
  <c r="DU51" i="3" s="1"/>
  <c r="N28" i="3"/>
  <c r="DT51" i="3"/>
  <c r="CO58" i="11"/>
  <c r="CO60" i="11" s="1"/>
  <c r="CO61" i="11" s="1"/>
  <c r="CP56" i="11" s="1"/>
  <c r="CP58" i="11" l="1"/>
  <c r="CP60" i="11" s="1"/>
  <c r="CO59" i="11"/>
  <c r="CO51" i="11"/>
  <c r="DU53" i="3"/>
  <c r="DV48" i="3" s="1"/>
  <c r="CP59" i="11" l="1"/>
  <c r="CP61" i="11"/>
  <c r="CQ56" i="11" s="1"/>
  <c r="DV50" i="3"/>
  <c r="DV53" i="3" s="1"/>
  <c r="DW48" i="3" s="1"/>
  <c r="CP51" i="11"/>
  <c r="DW50" i="3" l="1"/>
  <c r="DW51" i="3" s="1"/>
  <c r="CQ58" i="11"/>
  <c r="CQ60" i="11" s="1"/>
  <c r="CQ59" i="11" s="1"/>
  <c r="DV51" i="3"/>
  <c r="CQ51" i="11" l="1"/>
  <c r="CQ61" i="11"/>
  <c r="CR56" i="11" s="1"/>
  <c r="DW53" i="3"/>
  <c r="DX48" i="3" s="1"/>
  <c r="DX50" i="3" l="1"/>
  <c r="DX53" i="3" s="1"/>
  <c r="DY48" i="3" s="1"/>
  <c r="CR58" i="11"/>
  <c r="CR60" i="11" l="1"/>
  <c r="DY50" i="3"/>
  <c r="DY51" i="3" s="1"/>
  <c r="DX51" i="3"/>
  <c r="DY53" i="3" l="1"/>
  <c r="DZ48" i="3" s="1"/>
  <c r="CR59" i="11"/>
  <c r="CR61" i="11"/>
  <c r="CS56" i="11" s="1"/>
  <c r="CR51" i="11"/>
  <c r="CS58" i="11" l="1"/>
  <c r="CS60" i="11" s="1"/>
  <c r="CS59" i="11" s="1"/>
  <c r="DZ50" i="3"/>
  <c r="DZ51" i="3" l="1"/>
  <c r="DZ53" i="3"/>
  <c r="EA48" i="3" s="1"/>
  <c r="CS61" i="11"/>
  <c r="CT56" i="11" s="1"/>
  <c r="CS51" i="11"/>
  <c r="CT58" i="11" l="1"/>
  <c r="CT60" i="11" s="1"/>
  <c r="EA50" i="3"/>
  <c r="CT59" i="11" l="1"/>
  <c r="CT61" i="11"/>
  <c r="CU56" i="11" s="1"/>
  <c r="EA51" i="3"/>
  <c r="EA53" i="3"/>
  <c r="EB48" i="3" s="1"/>
  <c r="CT51" i="11"/>
  <c r="EB50" i="3" l="1"/>
  <c r="EB51" i="3" s="1"/>
  <c r="CU58" i="11"/>
  <c r="CU60" i="11" s="1"/>
  <c r="CU61" i="11" l="1"/>
  <c r="CV56" i="11" s="1"/>
  <c r="EB53" i="3"/>
  <c r="EC48" i="3" s="1"/>
  <c r="CV58" i="11"/>
  <c r="CV60" i="11" s="1"/>
  <c r="CU59" i="11"/>
  <c r="K31" i="11" s="1"/>
  <c r="K32" i="11"/>
  <c r="EC50" i="3"/>
  <c r="EC51" i="3" s="1"/>
  <c r="CU51" i="11"/>
  <c r="K36" i="11" s="1"/>
  <c r="EC53" i="3" l="1"/>
  <c r="ED48" i="3" s="1"/>
  <c r="CV59" i="11"/>
  <c r="J56" i="4"/>
  <c r="J45" i="4"/>
  <c r="J48" i="4" s="1"/>
  <c r="K68" i="11"/>
  <c r="K69" i="11" s="1"/>
  <c r="J59" i="4"/>
  <c r="CV51" i="11"/>
  <c r="J58" i="4"/>
  <c r="J85" i="4"/>
  <c r="K30" i="11"/>
  <c r="CV61" i="11"/>
  <c r="CW56" i="11" s="1"/>
  <c r="J60" i="4" l="1"/>
  <c r="K33" i="11"/>
  <c r="J16" i="4"/>
  <c r="J20" i="4" s="1"/>
  <c r="J57" i="4"/>
  <c r="J100" i="4" s="1"/>
  <c r="J98" i="4"/>
  <c r="J25" i="4"/>
  <c r="J105" i="4"/>
  <c r="K54" i="4"/>
  <c r="J53" i="4"/>
  <c r="J61" i="4" s="1"/>
  <c r="CW58" i="11"/>
  <c r="CW60" i="11" s="1"/>
  <c r="CW61" i="11" s="1"/>
  <c r="CX56" i="11" s="1"/>
  <c r="J40" i="4"/>
  <c r="K41" i="4"/>
  <c r="J108" i="4"/>
  <c r="ED50" i="3"/>
  <c r="ED51" i="3" s="1"/>
  <c r="CX58" i="11" l="1"/>
  <c r="CX60" i="11" s="1"/>
  <c r="J21" i="4"/>
  <c r="J102" i="4" s="1"/>
  <c r="J103" i="4" s="1"/>
  <c r="CW59" i="11"/>
  <c r="CW51" i="11"/>
  <c r="ED53" i="3"/>
  <c r="EE48" i="3" s="1"/>
  <c r="L27" i="11"/>
  <c r="J109" i="4"/>
  <c r="CX59" i="11" l="1"/>
  <c r="J22" i="4"/>
  <c r="EE50" i="3"/>
  <c r="EE53" i="3" s="1"/>
  <c r="EF48" i="3" s="1"/>
  <c r="CX51" i="11"/>
  <c r="CX61" i="11"/>
  <c r="CY56" i="11" s="1"/>
  <c r="EF50" i="3" l="1"/>
  <c r="EE51" i="3"/>
  <c r="N32" i="3" s="1"/>
  <c r="N31" i="3"/>
  <c r="J74" i="4"/>
  <c r="J73" i="4" s="1"/>
  <c r="J23" i="4"/>
  <c r="J87" i="4" s="1"/>
  <c r="J82" i="4" s="1"/>
  <c r="CY58" i="11"/>
  <c r="J64" i="4" l="1"/>
  <c r="J65" i="4" s="1"/>
  <c r="K62" i="4" s="1"/>
  <c r="CY60" i="11"/>
  <c r="CY61" i="11" s="1"/>
  <c r="CZ56" i="11" s="1"/>
  <c r="M13" i="4"/>
  <c r="M99" i="4"/>
  <c r="N34" i="3"/>
  <c r="J89" i="4"/>
  <c r="EF51" i="3"/>
  <c r="EF53" i="3"/>
  <c r="EG48" i="3" s="1"/>
  <c r="J66" i="4" l="1"/>
  <c r="CY51" i="11"/>
  <c r="CY59" i="11"/>
  <c r="CZ58" i="11"/>
  <c r="CZ60" i="11" s="1"/>
  <c r="CZ59" i="11" s="1"/>
  <c r="O28" i="3"/>
  <c r="J91" i="4"/>
  <c r="J26" i="4"/>
  <c r="EG50" i="3"/>
  <c r="EG53" i="3" s="1"/>
  <c r="EH48" i="3" s="1"/>
  <c r="CZ61" i="11" l="1"/>
  <c r="DA56" i="11" s="1"/>
  <c r="DA58" i="11" s="1"/>
  <c r="CZ51" i="11"/>
  <c r="EH50" i="3"/>
  <c r="EH51" i="3" s="1"/>
  <c r="J110" i="4"/>
  <c r="K90" i="4"/>
  <c r="K27" i="4" s="1"/>
  <c r="J28" i="4"/>
  <c r="J111" i="4"/>
  <c r="J39" i="4"/>
  <c r="J33" i="4" s="1"/>
  <c r="J49" i="4" s="1"/>
  <c r="J68" i="4" s="1"/>
  <c r="EG51" i="3"/>
  <c r="EH53" i="3" l="1"/>
  <c r="EI48" i="3" s="1"/>
  <c r="DA60" i="11"/>
  <c r="DA59" i="11" s="1"/>
  <c r="EI50" i="3" l="1"/>
  <c r="EI53" i="3"/>
  <c r="EJ48" i="3" s="1"/>
  <c r="DA61" i="11"/>
  <c r="DB56" i="11" s="1"/>
  <c r="DA51" i="11"/>
  <c r="DB58" i="11" l="1"/>
  <c r="DB60" i="11" s="1"/>
  <c r="DB59" i="11" s="1"/>
  <c r="EJ50" i="3"/>
  <c r="EJ51" i="3" s="1"/>
  <c r="EI51" i="3"/>
  <c r="EJ53" i="3" l="1"/>
  <c r="EK48" i="3" s="1"/>
  <c r="DB51" i="11"/>
  <c r="DB61" i="11"/>
  <c r="DC56" i="11" s="1"/>
  <c r="DC58" i="11" l="1"/>
  <c r="DC60" i="11" s="1"/>
  <c r="DC59" i="11" s="1"/>
  <c r="EK50" i="3"/>
  <c r="EK53" i="3" s="1"/>
  <c r="EL48" i="3" s="1"/>
  <c r="EL50" i="3" l="1"/>
  <c r="EL51" i="3" s="1"/>
  <c r="EK51" i="3"/>
  <c r="DC61" i="11"/>
  <c r="DD56" i="11" s="1"/>
  <c r="DC51" i="11"/>
  <c r="EL53" i="3" l="1"/>
  <c r="EM48" i="3" s="1"/>
  <c r="EM50" i="3" s="1"/>
  <c r="DD58" i="11"/>
  <c r="EM51" i="3" l="1"/>
  <c r="EM53" i="3"/>
  <c r="EN48" i="3" s="1"/>
  <c r="DD60" i="11"/>
  <c r="DD59" i="11" s="1"/>
  <c r="DD61" i="11" l="1"/>
  <c r="DE56" i="11" s="1"/>
  <c r="DD51" i="11"/>
  <c r="EN50" i="3"/>
  <c r="EN51" i="3" s="1"/>
  <c r="EN53" i="3" l="1"/>
  <c r="EO48" i="3" s="1"/>
  <c r="DE58" i="11"/>
  <c r="DE60" i="11" s="1"/>
  <c r="DE59" i="11" s="1"/>
  <c r="DE61" i="11" l="1"/>
  <c r="DF56" i="11" s="1"/>
  <c r="DE51" i="11"/>
  <c r="EO50" i="3"/>
  <c r="EO51" i="3" s="1"/>
  <c r="EO53" i="3" l="1"/>
  <c r="EP48" i="3" s="1"/>
  <c r="DF58" i="11"/>
  <c r="DF60" i="11" l="1"/>
  <c r="DF59" i="11" s="1"/>
  <c r="EP50" i="3"/>
  <c r="EP51" i="3" s="1"/>
  <c r="EP53" i="3" l="1"/>
  <c r="EQ48" i="3" s="1"/>
  <c r="DF61" i="11"/>
  <c r="DG56" i="11" s="1"/>
  <c r="DF51" i="11"/>
  <c r="DG58" i="11" l="1"/>
  <c r="DG60" i="11" s="1"/>
  <c r="EQ50" i="3"/>
  <c r="EQ51" i="3" l="1"/>
  <c r="O32" i="3" s="1"/>
  <c r="O31" i="3"/>
  <c r="DG59" i="11"/>
  <c r="L31" i="11" s="1"/>
  <c r="L32" i="11"/>
  <c r="EQ53" i="3"/>
  <c r="ER48" i="3" s="1"/>
  <c r="DG61" i="11"/>
  <c r="DH56" i="11" s="1"/>
  <c r="DG51" i="11"/>
  <c r="L36" i="11" s="1"/>
  <c r="L30" i="11" s="1"/>
  <c r="L33" i="11" l="1"/>
  <c r="K16" i="4"/>
  <c r="K20" i="4" s="1"/>
  <c r="K57" i="4"/>
  <c r="K100" i="4" s="1"/>
  <c r="ER50" i="3"/>
  <c r="ER53" i="3" s="1"/>
  <c r="ES48" i="3" s="1"/>
  <c r="L68" i="11"/>
  <c r="L69" i="11" s="1"/>
  <c r="K59" i="4"/>
  <c r="K56" i="4"/>
  <c r="K45" i="4"/>
  <c r="K48" i="4" s="1"/>
  <c r="DH58" i="11"/>
  <c r="K58" i="4"/>
  <c r="K85" i="4"/>
  <c r="N13" i="4"/>
  <c r="N99" i="4"/>
  <c r="O34" i="3"/>
  <c r="K60" i="4" l="1"/>
  <c r="ER51" i="3"/>
  <c r="K25" i="4"/>
  <c r="K98" i="4"/>
  <c r="L54" i="4"/>
  <c r="K53" i="4"/>
  <c r="K61" i="4" s="1"/>
  <c r="K105" i="4"/>
  <c r="P28" i="3"/>
  <c r="K21" i="4"/>
  <c r="K102" i="4" s="1"/>
  <c r="K103" i="4" s="1"/>
  <c r="ES50" i="3"/>
  <c r="ES51" i="3" s="1"/>
  <c r="DH60" i="11"/>
  <c r="DH61" i="11" s="1"/>
  <c r="DI56" i="11" s="1"/>
  <c r="L41" i="4"/>
  <c r="K40" i="4"/>
  <c r="K108" i="4"/>
  <c r="M27" i="11"/>
  <c r="K109" i="4"/>
  <c r="ES53" i="3" l="1"/>
  <c r="ET48" i="3" s="1"/>
  <c r="DI58" i="11"/>
  <c r="DI60" i="11" s="1"/>
  <c r="DI59" i="11" s="1"/>
  <c r="ET50" i="3"/>
  <c r="ET51" i="3" s="1"/>
  <c r="K22" i="4"/>
  <c r="DH59" i="11"/>
  <c r="DH51" i="11"/>
  <c r="DI61" i="11" l="1"/>
  <c r="DJ56" i="11" s="1"/>
  <c r="ET53" i="3"/>
  <c r="EU48" i="3" s="1"/>
  <c r="K74" i="4"/>
  <c r="K73" i="4" s="1"/>
  <c r="K23" i="4"/>
  <c r="K87" i="4" s="1"/>
  <c r="K82" i="4" s="1"/>
  <c r="DI51" i="11"/>
  <c r="K89" i="4" l="1"/>
  <c r="K64" i="4"/>
  <c r="K65" i="4" s="1"/>
  <c r="EU50" i="3"/>
  <c r="EU53" i="3" s="1"/>
  <c r="EV48" i="3" s="1"/>
  <c r="DJ58" i="11"/>
  <c r="K91" i="4"/>
  <c r="K26" i="4"/>
  <c r="L62" i="4"/>
  <c r="K66" i="4"/>
  <c r="EV50" i="3" l="1"/>
  <c r="EV51" i="3" s="1"/>
  <c r="K110" i="4"/>
  <c r="K111" i="4"/>
  <c r="L90" i="4"/>
  <c r="L27" i="4" s="1"/>
  <c r="K39" i="4"/>
  <c r="K33" i="4" s="1"/>
  <c r="K49" i="4" s="1"/>
  <c r="K68" i="4" s="1"/>
  <c r="K28" i="4"/>
  <c r="EU51" i="3"/>
  <c r="DJ60" i="11"/>
  <c r="DJ51" i="11" s="1"/>
  <c r="EV53" i="3" l="1"/>
  <c r="EW48" i="3" s="1"/>
  <c r="DJ61" i="11"/>
  <c r="DK56" i="11" s="1"/>
  <c r="DJ59" i="11"/>
  <c r="EW50" i="3"/>
  <c r="EW53" i="3" s="1"/>
  <c r="EX48" i="3" s="1"/>
  <c r="EX50" i="3" l="1"/>
  <c r="EX51" i="3" s="1"/>
  <c r="DK58" i="11"/>
  <c r="EW51" i="3"/>
  <c r="DK60" i="11" l="1"/>
  <c r="EX53" i="3"/>
  <c r="EY48" i="3" s="1"/>
  <c r="DK59" i="11" l="1"/>
  <c r="EY50" i="3"/>
  <c r="EY51" i="3" s="1"/>
  <c r="DK51" i="11"/>
  <c r="DK61" i="11"/>
  <c r="DL56" i="11" s="1"/>
  <c r="DL58" i="11" l="1"/>
  <c r="DL60" i="11" s="1"/>
  <c r="EY53" i="3"/>
  <c r="EZ48" i="3" s="1"/>
  <c r="DL61" i="11" l="1"/>
  <c r="DM56" i="11" s="1"/>
  <c r="DM58" i="11" s="1"/>
  <c r="DM60" i="11" s="1"/>
  <c r="DM59" i="11" s="1"/>
  <c r="EZ50" i="3"/>
  <c r="EZ51" i="3" s="1"/>
  <c r="DL59" i="11"/>
  <c r="DL51" i="11"/>
  <c r="EZ53" i="3" l="1"/>
  <c r="FA48" i="3" s="1"/>
  <c r="DM61" i="11"/>
  <c r="DN56" i="11" s="1"/>
  <c r="DM51" i="11"/>
  <c r="DN58" i="11" l="1"/>
  <c r="DN60" i="11" s="1"/>
  <c r="FA50" i="3"/>
  <c r="FA51" i="3" s="1"/>
  <c r="DN59" i="11" l="1"/>
  <c r="DN61" i="11"/>
  <c r="DO56" i="11" s="1"/>
  <c r="FA53" i="3"/>
  <c r="FB48" i="3" s="1"/>
  <c r="DN51" i="11"/>
  <c r="FB50" i="3" l="1"/>
  <c r="FB51" i="3" s="1"/>
  <c r="DO58" i="11"/>
  <c r="DO60" i="11" s="1"/>
  <c r="DO59" i="11" s="1"/>
  <c r="FB53" i="3" l="1"/>
  <c r="FC48" i="3" s="1"/>
  <c r="DO61" i="11"/>
  <c r="DP56" i="11" s="1"/>
  <c r="FC50" i="3"/>
  <c r="DO51" i="11"/>
  <c r="FC51" i="3" l="1"/>
  <c r="P32" i="3" s="1"/>
  <c r="P31" i="3"/>
  <c r="FC53" i="3"/>
  <c r="FD48" i="3" s="1"/>
  <c r="DP58" i="11"/>
  <c r="DP60" i="11" l="1"/>
  <c r="DP59" i="11" s="1"/>
  <c r="FD50" i="3"/>
  <c r="FD53" i="3" s="1"/>
  <c r="FE48" i="3" s="1"/>
  <c r="O13" i="4"/>
  <c r="O99" i="4"/>
  <c r="P34" i="3"/>
  <c r="DP51" i="11" l="1"/>
  <c r="DP61" i="11"/>
  <c r="DQ56" i="11" s="1"/>
  <c r="FE50" i="3"/>
  <c r="FE51" i="3" s="1"/>
  <c r="FD51" i="3"/>
  <c r="Q28" i="3"/>
  <c r="DQ58" i="11" l="1"/>
  <c r="DQ60" i="11" s="1"/>
  <c r="DQ59" i="11" s="1"/>
  <c r="FE53" i="3"/>
  <c r="FF48" i="3" s="1"/>
  <c r="DQ61" i="11" l="1"/>
  <c r="DR56" i="11" s="1"/>
  <c r="DR58" i="11" s="1"/>
  <c r="DR60" i="11" s="1"/>
  <c r="DR59" i="11" s="1"/>
  <c r="DQ51" i="11"/>
  <c r="FF50" i="3"/>
  <c r="FF53" i="3" s="1"/>
  <c r="FG48" i="3" s="1"/>
  <c r="DR51" i="11" l="1"/>
  <c r="DR61" i="11"/>
  <c r="DS56" i="11" s="1"/>
  <c r="FG50" i="3"/>
  <c r="FG51" i="3" s="1"/>
  <c r="FF51" i="3"/>
  <c r="DS58" i="11"/>
  <c r="DS60" i="11" l="1"/>
  <c r="DS61" i="11" s="1"/>
  <c r="DT56" i="11" s="1"/>
  <c r="FG53" i="3"/>
  <c r="FH48" i="3" s="1"/>
  <c r="DT58" i="11" l="1"/>
  <c r="DT60" i="11"/>
  <c r="DT61" i="11" s="1"/>
  <c r="DU56" i="11" s="1"/>
  <c r="FH50" i="3"/>
  <c r="FH53" i="3" s="1"/>
  <c r="FI48" i="3" s="1"/>
  <c r="DS59" i="11"/>
  <c r="M31" i="11" s="1"/>
  <c r="M32" i="11"/>
  <c r="DS51" i="11"/>
  <c r="M36" i="11" s="1"/>
  <c r="DU58" i="11" l="1"/>
  <c r="DU60" i="11" s="1"/>
  <c r="DU59" i="11" s="1"/>
  <c r="M68" i="11"/>
  <c r="M69" i="11" s="1"/>
  <c r="L59" i="4"/>
  <c r="FH51" i="3"/>
  <c r="FI50" i="3"/>
  <c r="FI51" i="3" s="1"/>
  <c r="L56" i="4"/>
  <c r="L45" i="4"/>
  <c r="L48" i="4" s="1"/>
  <c r="M30" i="11"/>
  <c r="L85" i="4"/>
  <c r="L58" i="4"/>
  <c r="DT59" i="11"/>
  <c r="DT51" i="11"/>
  <c r="DU61" i="11" l="1"/>
  <c r="DV56" i="11" s="1"/>
  <c r="FI53" i="3"/>
  <c r="FJ48" i="3" s="1"/>
  <c r="DV58" i="11"/>
  <c r="DV60" i="11" s="1"/>
  <c r="DV61" i="11" s="1"/>
  <c r="DW56" i="11" s="1"/>
  <c r="M33" i="11"/>
  <c r="L16" i="4"/>
  <c r="L20" i="4" s="1"/>
  <c r="L57" i="4"/>
  <c r="L100" i="4" s="1"/>
  <c r="L60" i="4"/>
  <c r="FJ50" i="3"/>
  <c r="FJ53" i="3" s="1"/>
  <c r="FK48" i="3" s="1"/>
  <c r="L25" i="4"/>
  <c r="L98" i="4"/>
  <c r="L40" i="4"/>
  <c r="M41" i="4"/>
  <c r="L108" i="4"/>
  <c r="DU51" i="11"/>
  <c r="FK50" i="3" l="1"/>
  <c r="FK51" i="3" s="1"/>
  <c r="DW58" i="11"/>
  <c r="DW60" i="11" s="1"/>
  <c r="L21" i="4"/>
  <c r="L102" i="4" s="1"/>
  <c r="L103" i="4" s="1"/>
  <c r="DV59" i="11"/>
  <c r="N27" i="11"/>
  <c r="L109" i="4"/>
  <c r="DV51" i="11"/>
  <c r="FJ51" i="3"/>
  <c r="M54" i="4"/>
  <c r="L105" i="4"/>
  <c r="L53" i="4"/>
  <c r="L61" i="4" s="1"/>
  <c r="FK53" i="3" l="1"/>
  <c r="FL48" i="3" s="1"/>
  <c r="DW59" i="11"/>
  <c r="DW51" i="11"/>
  <c r="FL50" i="3"/>
  <c r="FL51" i="3" s="1"/>
  <c r="DW61" i="11"/>
  <c r="DX56" i="11" s="1"/>
  <c r="L22" i="4"/>
  <c r="FL53" i="3" l="1"/>
  <c r="FM48" i="3" s="1"/>
  <c r="DX58" i="11"/>
  <c r="L74" i="4"/>
  <c r="L73" i="4" s="1"/>
  <c r="L23" i="4"/>
  <c r="L87" i="4" s="1"/>
  <c r="L82" i="4" s="1"/>
  <c r="L64" i="4" l="1"/>
  <c r="L65" i="4" s="1"/>
  <c r="L89" i="4"/>
  <c r="DX60" i="11"/>
  <c r="FM50" i="3"/>
  <c r="FM51" i="3" s="1"/>
  <c r="DX59" i="11" l="1"/>
  <c r="L91" i="4"/>
  <c r="L26" i="4"/>
  <c r="DX51" i="11"/>
  <c r="FM53" i="3"/>
  <c r="FN48" i="3" s="1"/>
  <c r="DX61" i="11"/>
  <c r="DY56" i="11" s="1"/>
  <c r="M62" i="4"/>
  <c r="L66" i="4"/>
  <c r="FN50" i="3" l="1"/>
  <c r="FN51" i="3" s="1"/>
  <c r="DY58" i="11"/>
  <c r="L110" i="4"/>
  <c r="L111" i="4"/>
  <c r="L28" i="4"/>
  <c r="M90" i="4"/>
  <c r="M27" i="4" s="1"/>
  <c r="L39" i="4"/>
  <c r="L33" i="4" s="1"/>
  <c r="L49" i="4" s="1"/>
  <c r="L68" i="4" s="1"/>
  <c r="DY60" i="11" l="1"/>
  <c r="FN53" i="3"/>
  <c r="FO48" i="3" s="1"/>
  <c r="FO50" i="3" l="1"/>
  <c r="FO53" i="3" s="1"/>
  <c r="FP48" i="3" s="1"/>
  <c r="DY59" i="11"/>
  <c r="DY61" i="11"/>
  <c r="DZ56" i="11" s="1"/>
  <c r="DY51" i="11"/>
  <c r="FP50" i="3" l="1"/>
  <c r="DZ58" i="11"/>
  <c r="DZ60" i="11" s="1"/>
  <c r="DZ59" i="11" s="1"/>
  <c r="FO51" i="3"/>
  <c r="Q32" i="3" s="1"/>
  <c r="Q31" i="3"/>
  <c r="P13" i="4" l="1"/>
  <c r="P99" i="4"/>
  <c r="Q34" i="3"/>
  <c r="DZ61" i="11"/>
  <c r="EA56" i="11" s="1"/>
  <c r="FP51" i="3"/>
  <c r="DZ51" i="11"/>
  <c r="FP53" i="3"/>
  <c r="FQ48" i="3" s="1"/>
  <c r="R28" i="3" l="1"/>
  <c r="EA58" i="11"/>
  <c r="FQ50" i="3"/>
  <c r="FQ51" i="3" l="1"/>
  <c r="EA60" i="11"/>
  <c r="EA59" i="11" s="1"/>
  <c r="FQ53" i="3"/>
  <c r="FR48" i="3" s="1"/>
  <c r="FR50" i="3" l="1"/>
  <c r="FR53" i="3" s="1"/>
  <c r="FS48" i="3" s="1"/>
  <c r="EA51" i="11"/>
  <c r="EA61" i="11"/>
  <c r="EB56" i="11" s="1"/>
  <c r="FS50" i="3" l="1"/>
  <c r="FS51" i="3" s="1"/>
  <c r="EB58" i="11"/>
  <c r="FR51" i="3"/>
  <c r="FS53" i="3" l="1"/>
  <c r="FT48" i="3" s="1"/>
  <c r="EB60" i="11"/>
  <c r="FT50" i="3"/>
  <c r="FT51" i="3" l="1"/>
  <c r="EB59" i="11"/>
  <c r="EB61" i="11"/>
  <c r="EC56" i="11" s="1"/>
  <c r="FT53" i="3"/>
  <c r="FU48" i="3" s="1"/>
  <c r="EB51" i="11"/>
  <c r="EC58" i="11" l="1"/>
  <c r="EC60" i="11" s="1"/>
  <c r="FU50" i="3"/>
  <c r="EC59" i="11" l="1"/>
  <c r="EC61" i="11"/>
  <c r="ED56" i="11" s="1"/>
  <c r="FU51" i="3"/>
  <c r="FU53" i="3"/>
  <c r="FV48" i="3" s="1"/>
  <c r="EC51" i="11"/>
  <c r="FV50" i="3" l="1"/>
  <c r="FV51" i="3" s="1"/>
  <c r="ED58" i="11"/>
  <c r="FV53" i="3" l="1"/>
  <c r="FW48" i="3" s="1"/>
  <c r="ED60" i="11"/>
  <c r="ED59" i="11" s="1"/>
  <c r="FW50" i="3" l="1"/>
  <c r="FW51" i="3" s="1"/>
  <c r="ED51" i="11"/>
  <c r="ED61" i="11"/>
  <c r="EE56" i="11" s="1"/>
  <c r="FW53" i="3" l="1"/>
  <c r="FX48" i="3" s="1"/>
  <c r="EE58" i="11"/>
  <c r="EE60" i="11" s="1"/>
  <c r="FX50" i="3"/>
  <c r="FX51" i="3" s="1"/>
  <c r="FX53" i="3" l="1"/>
  <c r="FY48" i="3" s="1"/>
  <c r="FY50" i="3"/>
  <c r="FY51" i="3" s="1"/>
  <c r="EE59" i="11"/>
  <c r="N31" i="11" s="1"/>
  <c r="N32" i="11"/>
  <c r="EE61" i="11"/>
  <c r="EF56" i="11" s="1"/>
  <c r="EE51" i="11"/>
  <c r="N36" i="11" s="1"/>
  <c r="N30" i="11" s="1"/>
  <c r="FY53" i="3" l="1"/>
  <c r="FZ48" i="3" s="1"/>
  <c r="N33" i="11"/>
  <c r="M16" i="4"/>
  <c r="M20" i="4" s="1"/>
  <c r="M57" i="4"/>
  <c r="M100" i="4" s="1"/>
  <c r="EF58" i="11"/>
  <c r="EF60" i="11" s="1"/>
  <c r="N68" i="11"/>
  <c r="N69" i="11" s="1"/>
  <c r="M59" i="4"/>
  <c r="FZ50" i="3"/>
  <c r="FZ51" i="3" s="1"/>
  <c r="M56" i="4"/>
  <c r="M45" i="4"/>
  <c r="M48" i="4" s="1"/>
  <c r="M85" i="4"/>
  <c r="M58" i="4"/>
  <c r="FZ53" i="3" l="1"/>
  <c r="GA48" i="3" s="1"/>
  <c r="M25" i="4"/>
  <c r="M98" i="4"/>
  <c r="M60" i="4"/>
  <c r="EF51" i="11"/>
  <c r="M21" i="4"/>
  <c r="M102" i="4" s="1"/>
  <c r="M103" i="4" s="1"/>
  <c r="EF59" i="11"/>
  <c r="N41" i="4"/>
  <c r="M40" i="4"/>
  <c r="M108" i="4"/>
  <c r="EF61" i="11"/>
  <c r="EG56" i="11" s="1"/>
  <c r="GA50" i="3"/>
  <c r="GA53" i="3" s="1"/>
  <c r="GB48" i="3" s="1"/>
  <c r="O27" i="11"/>
  <c r="M109" i="4"/>
  <c r="GB50" i="3" l="1"/>
  <c r="M22" i="4"/>
  <c r="N54" i="4"/>
  <c r="M105" i="4"/>
  <c r="M53" i="4"/>
  <c r="M61" i="4" s="1"/>
  <c r="GA51" i="3"/>
  <c r="R32" i="3" s="1"/>
  <c r="R31" i="3"/>
  <c r="EG58" i="11"/>
  <c r="EG60" i="11" l="1"/>
  <c r="EG61" i="11" s="1"/>
  <c r="EH56" i="11" s="1"/>
  <c r="GB51" i="3"/>
  <c r="Q13" i="4"/>
  <c r="Q99" i="4"/>
  <c r="R34" i="3"/>
  <c r="M74" i="4"/>
  <c r="M73" i="4" s="1"/>
  <c r="M23" i="4"/>
  <c r="M87" i="4" s="1"/>
  <c r="M82" i="4" s="1"/>
  <c r="GB53" i="3"/>
  <c r="GC48" i="3" s="1"/>
  <c r="EH58" i="11" l="1"/>
  <c r="M89" i="4"/>
  <c r="S28" i="3"/>
  <c r="EG51" i="11"/>
  <c r="GC50" i="3"/>
  <c r="GC53" i="3" s="1"/>
  <c r="GD48" i="3" s="1"/>
  <c r="EG59" i="11"/>
  <c r="M64" i="4"/>
  <c r="M65" i="4" s="1"/>
  <c r="GD50" i="3" l="1"/>
  <c r="GD51" i="3" s="1"/>
  <c r="N62" i="4"/>
  <c r="M66" i="4"/>
  <c r="M91" i="4"/>
  <c r="M26" i="4"/>
  <c r="GC51" i="3"/>
  <c r="EH60" i="11"/>
  <c r="EH61" i="11" s="1"/>
  <c r="EI56" i="11" s="1"/>
  <c r="EI58" i="11" l="1"/>
  <c r="EI60" i="11" s="1"/>
  <c r="EH51" i="11"/>
  <c r="GD53" i="3"/>
  <c r="GE48" i="3" s="1"/>
  <c r="EH59" i="11"/>
  <c r="M111" i="4"/>
  <c r="N90" i="4"/>
  <c r="N27" i="4" s="1"/>
  <c r="M110" i="4"/>
  <c r="M28" i="4"/>
  <c r="M39" i="4"/>
  <c r="M33" i="4" s="1"/>
  <c r="M49" i="4" s="1"/>
  <c r="M68" i="4" s="1"/>
  <c r="EI59" i="11" l="1"/>
  <c r="EI61" i="11"/>
  <c r="EJ56" i="11" s="1"/>
  <c r="EJ58" i="11" s="1"/>
  <c r="EJ60" i="11" s="1"/>
  <c r="GE50" i="3"/>
  <c r="GE53" i="3" s="1"/>
  <c r="GF48" i="3" s="1"/>
  <c r="EI51" i="11"/>
  <c r="EJ59" i="11" l="1"/>
  <c r="GF50" i="3"/>
  <c r="GF51" i="3" s="1"/>
  <c r="EJ51" i="11"/>
  <c r="EJ61" i="11"/>
  <c r="EK56" i="11" s="1"/>
  <c r="GE51" i="3"/>
  <c r="GF53" i="3" l="1"/>
  <c r="GG48" i="3" s="1"/>
  <c r="GG50" i="3"/>
  <c r="GG53" i="3" s="1"/>
  <c r="GH48" i="3" s="1"/>
  <c r="EK58" i="11"/>
  <c r="EK60" i="11" s="1"/>
  <c r="EK59" i="11" l="1"/>
  <c r="EK61" i="11"/>
  <c r="EL56" i="11" s="1"/>
  <c r="GH50" i="3"/>
  <c r="GH51" i="3" s="1"/>
  <c r="EK51" i="11"/>
  <c r="GG51" i="3"/>
  <c r="GH53" i="3" l="1"/>
  <c r="GI48" i="3" s="1"/>
  <c r="GI50" i="3"/>
  <c r="GI53" i="3" s="1"/>
  <c r="GJ48" i="3" s="1"/>
  <c r="EL58" i="11"/>
  <c r="GJ50" i="3" l="1"/>
  <c r="GJ51" i="3" s="1"/>
  <c r="EL60" i="11"/>
  <c r="EL59" i="11" s="1"/>
  <c r="GI51" i="3"/>
  <c r="GJ53" i="3" l="1"/>
  <c r="GK48" i="3" s="1"/>
  <c r="EL61" i="11"/>
  <c r="EM56" i="11" s="1"/>
  <c r="GK50" i="3"/>
  <c r="GK51" i="3" s="1"/>
  <c r="EL51" i="11"/>
  <c r="GK53" i="3" l="1"/>
  <c r="GL48" i="3" s="1"/>
  <c r="GL50" i="3"/>
  <c r="GL51" i="3" s="1"/>
  <c r="EM58" i="11"/>
  <c r="GL53" i="3" l="1"/>
  <c r="GM48" i="3" s="1"/>
  <c r="EM60" i="11"/>
  <c r="EM59" i="11" s="1"/>
  <c r="GM50" i="3" l="1"/>
  <c r="GM53" i="3"/>
  <c r="GN48" i="3" s="1"/>
  <c r="EM51" i="11"/>
  <c r="EM61" i="11"/>
  <c r="EN56" i="11" s="1"/>
  <c r="EN58" i="11" l="1"/>
  <c r="GN50" i="3"/>
  <c r="GM51" i="3"/>
  <c r="S32" i="3" s="1"/>
  <c r="S31" i="3"/>
  <c r="R13" i="4" l="1"/>
  <c r="R99" i="4"/>
  <c r="S34" i="3"/>
  <c r="GN51" i="3"/>
  <c r="GN53" i="3"/>
  <c r="GO48" i="3" s="1"/>
  <c r="EN60" i="11"/>
  <c r="EN59" i="11" s="1"/>
  <c r="T28" i="3" l="1"/>
  <c r="EN51" i="11"/>
  <c r="GO50" i="3"/>
  <c r="EN61" i="11"/>
  <c r="EO56" i="11" s="1"/>
  <c r="GO51" i="3" l="1"/>
  <c r="GO53" i="3"/>
  <c r="GP48" i="3" s="1"/>
  <c r="EO58" i="11"/>
  <c r="EO60" i="11" l="1"/>
  <c r="EO59" i="11" s="1"/>
  <c r="GP50" i="3"/>
  <c r="GP53" i="3" s="1"/>
  <c r="GQ48" i="3" s="1"/>
  <c r="GQ50" i="3" l="1"/>
  <c r="GQ51" i="3" s="1"/>
  <c r="EO61" i="11"/>
  <c r="EP56" i="11" s="1"/>
  <c r="GP51" i="3"/>
  <c r="EO51" i="11"/>
  <c r="GQ53" i="3" l="1"/>
  <c r="GR48" i="3" s="1"/>
  <c r="EP58" i="11"/>
  <c r="GR50" i="3"/>
  <c r="GR51" i="3" l="1"/>
  <c r="GR53" i="3"/>
  <c r="GS48" i="3" s="1"/>
  <c r="EP60" i="11"/>
  <c r="EP59" i="11" s="1"/>
  <c r="EP51" i="11" l="1"/>
  <c r="EP61" i="11"/>
  <c r="EQ56" i="11" s="1"/>
  <c r="GS50" i="3"/>
  <c r="GS53" i="3" s="1"/>
  <c r="GT48" i="3" s="1"/>
  <c r="GT50" i="3" l="1"/>
  <c r="GT51" i="3" s="1"/>
  <c r="GS51" i="3"/>
  <c r="EQ58" i="11"/>
  <c r="EQ60" i="11" s="1"/>
  <c r="EQ59" i="11" l="1"/>
  <c r="O31" i="11" s="1"/>
  <c r="O32" i="11"/>
  <c r="EQ61" i="11"/>
  <c r="ER56" i="11" s="1"/>
  <c r="EQ51" i="11"/>
  <c r="O36" i="11" s="1"/>
  <c r="O30" i="11" s="1"/>
  <c r="GT53" i="3"/>
  <c r="GU48" i="3" s="1"/>
  <c r="GU50" i="3" l="1"/>
  <c r="GU51" i="3" s="1"/>
  <c r="ER58" i="11"/>
  <c r="O68" i="11"/>
  <c r="O69" i="11" s="1"/>
  <c r="N59" i="4"/>
  <c r="O33" i="11"/>
  <c r="N16" i="4"/>
  <c r="N20" i="4" s="1"/>
  <c r="N57" i="4"/>
  <c r="N100" i="4" s="1"/>
  <c r="N56" i="4"/>
  <c r="N45" i="4"/>
  <c r="N48" i="4" s="1"/>
  <c r="N58" i="4"/>
  <c r="N85" i="4"/>
  <c r="GU53" i="3" l="1"/>
  <c r="GV48" i="3" s="1"/>
  <c r="N60" i="4"/>
  <c r="N105" i="4" s="1"/>
  <c r="N25" i="4"/>
  <c r="N98" i="4"/>
  <c r="O41" i="4"/>
  <c r="N40" i="4"/>
  <c r="N108" i="4"/>
  <c r="ER60" i="11"/>
  <c r="ER51" i="11" s="1"/>
  <c r="P27" i="11"/>
  <c r="N109" i="4"/>
  <c r="N53" i="4"/>
  <c r="N61" i="4" s="1"/>
  <c r="GV50" i="3"/>
  <c r="GV51" i="3" s="1"/>
  <c r="N21" i="4"/>
  <c r="N102" i="4" s="1"/>
  <c r="N103" i="4" s="1"/>
  <c r="O54" i="4" l="1"/>
  <c r="ER61" i="11"/>
  <c r="ES56" i="11" s="1"/>
  <c r="N22" i="4"/>
  <c r="GV53" i="3"/>
  <c r="GW48" i="3" s="1"/>
  <c r="ES58" i="11"/>
  <c r="ES60" i="11" s="1"/>
  <c r="ES59" i="11" s="1"/>
  <c r="ER59" i="11"/>
  <c r="ES61" i="11" l="1"/>
  <c r="ET56" i="11" s="1"/>
  <c r="N74" i="4"/>
  <c r="N73" i="4" s="1"/>
  <c r="N23" i="4"/>
  <c r="N87" i="4" s="1"/>
  <c r="N82" i="4" s="1"/>
  <c r="GW50" i="3"/>
  <c r="GW51" i="3" s="1"/>
  <c r="ES51" i="11"/>
  <c r="N64" i="4" l="1"/>
  <c r="N65" i="4" s="1"/>
  <c r="N89" i="4"/>
  <c r="GW53" i="3"/>
  <c r="GX48" i="3" s="1"/>
  <c r="ET58" i="11"/>
  <c r="ET60" i="11" s="1"/>
  <c r="ET59" i="11" l="1"/>
  <c r="ET61" i="11"/>
  <c r="EU56" i="11" s="1"/>
  <c r="ET51" i="11"/>
  <c r="GX50" i="3"/>
  <c r="GX51" i="3" s="1"/>
  <c r="N91" i="4"/>
  <c r="N26" i="4"/>
  <c r="O62" i="4"/>
  <c r="N66" i="4"/>
  <c r="N110" i="4" l="1"/>
  <c r="N28" i="4"/>
  <c r="O90" i="4"/>
  <c r="O27" i="4" s="1"/>
  <c r="N39" i="4"/>
  <c r="N33" i="4" s="1"/>
  <c r="N49" i="4" s="1"/>
  <c r="N68" i="4" s="1"/>
  <c r="N111" i="4"/>
  <c r="GX53" i="3"/>
  <c r="GY48" i="3" s="1"/>
  <c r="EU58" i="11"/>
  <c r="EU60" i="11" s="1"/>
  <c r="EU61" i="11" s="1"/>
  <c r="EV56" i="11" s="1"/>
  <c r="EV58" i="11" l="1"/>
  <c r="EV60" i="11" s="1"/>
  <c r="EV59" i="11" s="1"/>
  <c r="EU59" i="11"/>
  <c r="GY50" i="3"/>
  <c r="GY53" i="3" s="1"/>
  <c r="GZ48" i="3" s="1"/>
  <c r="EU51" i="11"/>
  <c r="GZ50" i="3" l="1"/>
  <c r="EV61" i="11"/>
  <c r="EW56" i="11" s="1"/>
  <c r="GY51" i="3"/>
  <c r="T32" i="3" s="1"/>
  <c r="T31" i="3"/>
  <c r="EV51" i="11"/>
  <c r="EW58" i="11" l="1"/>
  <c r="S13" i="4"/>
  <c r="S99" i="4"/>
  <c r="T34" i="3"/>
  <c r="GZ51" i="3"/>
  <c r="GZ53" i="3"/>
  <c r="HA48" i="3" s="1"/>
  <c r="EW60" i="11" l="1"/>
  <c r="EW59" i="11" s="1"/>
  <c r="HA50" i="3"/>
  <c r="U28" i="3"/>
  <c r="EW61" i="11" l="1"/>
  <c r="EX56" i="11" s="1"/>
  <c r="HA51" i="3"/>
  <c r="HA53" i="3"/>
  <c r="HB48" i="3" s="1"/>
  <c r="EW51" i="11"/>
  <c r="HB50" i="3" l="1"/>
  <c r="HB53" i="3" s="1"/>
  <c r="HC48" i="3" s="1"/>
  <c r="EX58" i="11"/>
  <c r="EX60" i="11" s="1"/>
  <c r="EX59" i="11" s="1"/>
  <c r="HC50" i="3" l="1"/>
  <c r="HC51" i="3" s="1"/>
  <c r="EX51" i="11"/>
  <c r="EX61" i="11"/>
  <c r="EY56" i="11" s="1"/>
  <c r="HB51" i="3"/>
  <c r="EY58" i="11" l="1"/>
  <c r="HC53" i="3"/>
  <c r="HD48" i="3" s="1"/>
  <c r="HD50" i="3" l="1"/>
  <c r="HD53" i="3" s="1"/>
  <c r="HE48" i="3" s="1"/>
  <c r="EY60" i="11"/>
  <c r="EY59" i="11" s="1"/>
  <c r="HE50" i="3" l="1"/>
  <c r="HE51" i="3" s="1"/>
  <c r="EY51" i="11"/>
  <c r="EY61" i="11"/>
  <c r="EZ56" i="11" s="1"/>
  <c r="HD51" i="3"/>
  <c r="EZ58" i="11" l="1"/>
  <c r="EZ60" i="11" s="1"/>
  <c r="HE53" i="3"/>
  <c r="HF48" i="3" s="1"/>
  <c r="EZ59" i="11" l="1"/>
  <c r="EZ61" i="11"/>
  <c r="FA56" i="11" s="1"/>
  <c r="HF50" i="3"/>
  <c r="HF53" i="3" s="1"/>
  <c r="HG48" i="3" s="1"/>
  <c r="EZ51" i="11"/>
  <c r="HG50" i="3" l="1"/>
  <c r="HG51" i="3" s="1"/>
  <c r="FA58" i="11"/>
  <c r="HF51" i="3"/>
  <c r="FA60" i="11" l="1"/>
  <c r="FA59" i="11" s="1"/>
  <c r="HG53" i="3"/>
  <c r="HH48" i="3" s="1"/>
  <c r="HH50" i="3" l="1"/>
  <c r="HH51" i="3" s="1"/>
  <c r="FA61" i="11"/>
  <c r="FB56" i="11" s="1"/>
  <c r="FA51" i="11"/>
  <c r="FB58" i="11" l="1"/>
  <c r="FB60" i="11" s="1"/>
  <c r="FB59" i="11" s="1"/>
  <c r="HH53" i="3"/>
  <c r="HI48" i="3" s="1"/>
  <c r="HI50" i="3" l="1"/>
  <c r="HI51" i="3" s="1"/>
  <c r="FB61" i="11"/>
  <c r="FC56" i="11" s="1"/>
  <c r="FB51" i="11"/>
  <c r="FC58" i="11" l="1"/>
  <c r="FC60" i="11" s="1"/>
  <c r="HI53" i="3"/>
  <c r="HJ48" i="3" s="1"/>
  <c r="FC59" i="11" l="1"/>
  <c r="P31" i="11" s="1"/>
  <c r="P32" i="11"/>
  <c r="HJ50" i="3"/>
  <c r="HJ51" i="3" s="1"/>
  <c r="FC51" i="11"/>
  <c r="P36" i="11" s="1"/>
  <c r="FC61" i="11"/>
  <c r="FD56" i="11" s="1"/>
  <c r="HJ53" i="3" l="1"/>
  <c r="HK48" i="3" s="1"/>
  <c r="O56" i="4"/>
  <c r="O45" i="4"/>
  <c r="O48" i="4" s="1"/>
  <c r="FD58" i="11"/>
  <c r="FD60" i="11" s="1"/>
  <c r="HK50" i="3"/>
  <c r="P30" i="11"/>
  <c r="P68" i="11"/>
  <c r="P69" i="11" s="1"/>
  <c r="O59" i="4"/>
  <c r="O85" i="4"/>
  <c r="O58" i="4"/>
  <c r="FD59" i="11" l="1"/>
  <c r="FD51" i="11"/>
  <c r="P33" i="11"/>
  <c r="O16" i="4"/>
  <c r="O20" i="4" s="1"/>
  <c r="O57" i="4"/>
  <c r="O100" i="4" s="1"/>
  <c r="FD61" i="11"/>
  <c r="FE56" i="11" s="1"/>
  <c r="P41" i="4"/>
  <c r="O40" i="4"/>
  <c r="O108" i="4"/>
  <c r="HK51" i="3"/>
  <c r="U32" i="3" s="1"/>
  <c r="U31" i="3"/>
  <c r="HK53" i="3"/>
  <c r="HL48" i="3" s="1"/>
  <c r="O25" i="4"/>
  <c r="O98" i="4"/>
  <c r="O60" i="4"/>
  <c r="O21" i="4" l="1"/>
  <c r="O102" i="4" s="1"/>
  <c r="O103" i="4" s="1"/>
  <c r="HL50" i="3"/>
  <c r="T13" i="4"/>
  <c r="T99" i="4"/>
  <c r="U34" i="3"/>
  <c r="Q27" i="11"/>
  <c r="O109" i="4"/>
  <c r="O105" i="4"/>
  <c r="P54" i="4"/>
  <c r="O53" i="4"/>
  <c r="O61" i="4" s="1"/>
  <c r="FE58" i="11"/>
  <c r="FE60" i="11" s="1"/>
  <c r="FE61" i="11" s="1"/>
  <c r="FF56" i="11" s="1"/>
  <c r="FF58" i="11" l="1"/>
  <c r="FF60" i="11" s="1"/>
  <c r="FF59" i="11" s="1"/>
  <c r="HL51" i="3"/>
  <c r="HL53" i="3"/>
  <c r="HM48" i="3" s="1"/>
  <c r="FE59" i="11"/>
  <c r="FE51" i="11"/>
  <c r="V28" i="3"/>
  <c r="O22" i="4"/>
  <c r="HM50" i="3" l="1"/>
  <c r="FF61" i="11"/>
  <c r="FG56" i="11" s="1"/>
  <c r="O74" i="4"/>
  <c r="O73" i="4" s="1"/>
  <c r="O23" i="4"/>
  <c r="O87" i="4" s="1"/>
  <c r="O82" i="4" s="1"/>
  <c r="FF51" i="11"/>
  <c r="O64" i="4" l="1"/>
  <c r="O65" i="4" s="1"/>
  <c r="O89" i="4"/>
  <c r="O91" i="4" s="1"/>
  <c r="HM51" i="3"/>
  <c r="FG58" i="11"/>
  <c r="FG60" i="11" s="1"/>
  <c r="HM53" i="3"/>
  <c r="HN48" i="3" s="1"/>
  <c r="P62" i="4"/>
  <c r="O66" i="4"/>
  <c r="O26" i="4" l="1"/>
  <c r="FG61" i="11"/>
  <c r="FH56" i="11" s="1"/>
  <c r="FH58" i="11" s="1"/>
  <c r="FG59" i="11"/>
  <c r="FG51" i="11"/>
  <c r="O110" i="4"/>
  <c r="O28" i="4"/>
  <c r="O39" i="4"/>
  <c r="O33" i="4" s="1"/>
  <c r="O49" i="4" s="1"/>
  <c r="O68" i="4" s="1"/>
  <c r="O111" i="4"/>
  <c r="P90" i="4"/>
  <c r="P27" i="4" s="1"/>
  <c r="HN50" i="3"/>
  <c r="HN53" i="3" s="1"/>
  <c r="HO48" i="3" s="1"/>
  <c r="FH60" i="11" l="1"/>
  <c r="FH59" i="11" s="1"/>
  <c r="HO50" i="3"/>
  <c r="HO51" i="3" s="1"/>
  <c r="HN51" i="3"/>
  <c r="HO53" i="3" l="1"/>
  <c r="HP48" i="3" s="1"/>
  <c r="FH51" i="11"/>
  <c r="FH61" i="11"/>
  <c r="FI56" i="11" s="1"/>
  <c r="FI58" i="11" s="1"/>
  <c r="FI60" i="11" s="1"/>
  <c r="FI59" i="11" s="1"/>
  <c r="HP50" i="3"/>
  <c r="HP53" i="3" s="1"/>
  <c r="HQ48" i="3" s="1"/>
  <c r="FI61" i="11" l="1"/>
  <c r="FJ56" i="11" s="1"/>
  <c r="FJ58" i="11" s="1"/>
  <c r="FI51" i="11"/>
  <c r="HQ50" i="3"/>
  <c r="HQ51" i="3" s="1"/>
  <c r="HP51" i="3"/>
  <c r="HQ53" i="3" l="1"/>
  <c r="HR48" i="3" s="1"/>
  <c r="FJ60" i="11"/>
  <c r="FJ59" i="11" s="1"/>
  <c r="HR50" i="3"/>
  <c r="FJ51" i="11" l="1"/>
  <c r="FJ61" i="11"/>
  <c r="FK56" i="11" s="1"/>
  <c r="FK58" i="11" s="1"/>
  <c r="FK60" i="11" s="1"/>
  <c r="FK59" i="11" s="1"/>
  <c r="HR51" i="3"/>
  <c r="HR53" i="3"/>
  <c r="HS48" i="3" s="1"/>
  <c r="FK61" i="11" l="1"/>
  <c r="FL56" i="11" s="1"/>
  <c r="FL58" i="11" s="1"/>
  <c r="FL60" i="11" s="1"/>
  <c r="FL59" i="11" s="1"/>
  <c r="FK51" i="11"/>
  <c r="HS50" i="3"/>
  <c r="HS51" i="3" s="1"/>
  <c r="FL51" i="11" l="1"/>
  <c r="HS53" i="3"/>
  <c r="HT48" i="3" s="1"/>
  <c r="FL61" i="11"/>
  <c r="FM56" i="11" s="1"/>
  <c r="HT50" i="3" l="1"/>
  <c r="HT51" i="3" s="1"/>
  <c r="FM58" i="11"/>
  <c r="HT53" i="3" l="1"/>
  <c r="HU48" i="3" s="1"/>
  <c r="FM60" i="11"/>
  <c r="FM59" i="11" s="1"/>
  <c r="HU50" i="3" l="1"/>
  <c r="HU51" i="3" s="1"/>
  <c r="FM61" i="11"/>
  <c r="FN56" i="11" s="1"/>
  <c r="FM51" i="11"/>
  <c r="HU53" i="3" l="1"/>
  <c r="HV48" i="3" s="1"/>
  <c r="FN58" i="11"/>
  <c r="FN60" i="11" s="1"/>
  <c r="FN59" i="11" s="1"/>
  <c r="HV50" i="3"/>
  <c r="HV51" i="3" s="1"/>
  <c r="HV53" i="3" l="1"/>
  <c r="HW48" i="3" s="1"/>
  <c r="HW50" i="3" s="1"/>
  <c r="HW53" i="3" s="1"/>
  <c r="HX48" i="3" s="1"/>
  <c r="FN61" i="11"/>
  <c r="FO56" i="11" s="1"/>
  <c r="FN51" i="11"/>
  <c r="HX50" i="3" l="1"/>
  <c r="HX53" i="3" s="1"/>
  <c r="HY48" i="3" s="1"/>
  <c r="FO58" i="11"/>
  <c r="FO60" i="11" s="1"/>
  <c r="FO61" i="11" s="1"/>
  <c r="FP56" i="11" s="1"/>
  <c r="HW51" i="3"/>
  <c r="V32" i="3" s="1"/>
  <c r="V31" i="3"/>
  <c r="FP58" i="11" l="1"/>
  <c r="U13" i="4"/>
  <c r="U99" i="4"/>
  <c r="V34" i="3"/>
  <c r="HY50" i="3"/>
  <c r="HY51" i="3" s="1"/>
  <c r="FO59" i="11"/>
  <c r="Q31" i="11" s="1"/>
  <c r="Q32" i="11"/>
  <c r="FO51" i="11"/>
  <c r="Q36" i="11" s="1"/>
  <c r="Q30" i="11" s="1"/>
  <c r="HX51" i="3"/>
  <c r="P16" i="4" l="1"/>
  <c r="P20" i="4" s="1"/>
  <c r="Q33" i="11"/>
  <c r="P57" i="4"/>
  <c r="P100" i="4" s="1"/>
  <c r="P56" i="4"/>
  <c r="P45" i="4"/>
  <c r="P48" i="4" s="1"/>
  <c r="Q68" i="11"/>
  <c r="Q69" i="11" s="1"/>
  <c r="P59" i="4"/>
  <c r="P85" i="4"/>
  <c r="P58" i="4"/>
  <c r="HY53" i="3"/>
  <c r="HZ48" i="3" s="1"/>
  <c r="W28" i="3"/>
  <c r="FP60" i="11"/>
  <c r="FP51" i="11" s="1"/>
  <c r="P60" i="4" l="1"/>
  <c r="P105" i="4"/>
  <c r="Q54" i="4"/>
  <c r="P53" i="4"/>
  <c r="P61" i="4" s="1"/>
  <c r="R27" i="11"/>
  <c r="P109" i="4"/>
  <c r="FP61" i="11"/>
  <c r="FQ56" i="11" s="1"/>
  <c r="P21" i="4"/>
  <c r="P102" i="4" s="1"/>
  <c r="P103" i="4" s="1"/>
  <c r="HZ50" i="3"/>
  <c r="FP59" i="11"/>
  <c r="P98" i="4"/>
  <c r="P25" i="4"/>
  <c r="P40" i="4"/>
  <c r="Q41" i="4"/>
  <c r="P108" i="4"/>
  <c r="P22" i="4" l="1"/>
  <c r="P74" i="4" s="1"/>
  <c r="P73" i="4" s="1"/>
  <c r="FQ58" i="11"/>
  <c r="FQ60" i="11" s="1"/>
  <c r="HZ51" i="3"/>
  <c r="HZ53" i="3"/>
  <c r="IA48" i="3" s="1"/>
  <c r="P23" i="4" l="1"/>
  <c r="P87" i="4" s="1"/>
  <c r="P82" i="4" s="1"/>
  <c r="FQ59" i="11"/>
  <c r="FQ61" i="11"/>
  <c r="FR56" i="11" s="1"/>
  <c r="P89" i="4"/>
  <c r="IA50" i="3"/>
  <c r="IA53" i="3" s="1"/>
  <c r="IB48" i="3" s="1"/>
  <c r="FQ51" i="11"/>
  <c r="P64" i="4" l="1"/>
  <c r="P65" i="4" s="1"/>
  <c r="IB50" i="3"/>
  <c r="IB51" i="3" s="1"/>
  <c r="P91" i="4"/>
  <c r="P26" i="4"/>
  <c r="FR58" i="11"/>
  <c r="FR60" i="11" s="1"/>
  <c r="IA51" i="3"/>
  <c r="Q62" i="4" l="1"/>
  <c r="P66" i="4"/>
  <c r="IB53" i="3"/>
  <c r="IC48" i="3" s="1"/>
  <c r="FR61" i="11"/>
  <c r="FS56" i="11" s="1"/>
  <c r="FS58" i="11" s="1"/>
  <c r="FS60" i="11" s="1"/>
  <c r="FS59" i="11" s="1"/>
  <c r="FR59" i="11"/>
  <c r="P110" i="4"/>
  <c r="P111" i="4"/>
  <c r="Q90" i="4"/>
  <c r="Q27" i="4" s="1"/>
  <c r="P39" i="4"/>
  <c r="P33" i="4" s="1"/>
  <c r="P49" i="4" s="1"/>
  <c r="P28" i="4"/>
  <c r="FR51" i="11"/>
  <c r="IC50" i="3"/>
  <c r="P68" i="4" l="1"/>
  <c r="IC51" i="3"/>
  <c r="FS61" i="11"/>
  <c r="FT56" i="11" s="1"/>
  <c r="IC53" i="3"/>
  <c r="ID48" i="3" s="1"/>
  <c r="FS51" i="11"/>
  <c r="ID50" i="3" l="1"/>
  <c r="ID53" i="3" s="1"/>
  <c r="IE48" i="3" s="1"/>
  <c r="FT58" i="11"/>
  <c r="IE50" i="3" l="1"/>
  <c r="IE51" i="3" s="1"/>
  <c r="IE53" i="3"/>
  <c r="IF48" i="3" s="1"/>
  <c r="FT60" i="11"/>
  <c r="FT61" i="11" s="1"/>
  <c r="FU56" i="11" s="1"/>
  <c r="ID51" i="3"/>
  <c r="FU58" i="11" l="1"/>
  <c r="FU60" i="11" s="1"/>
  <c r="FU59" i="11" s="1"/>
  <c r="IF50" i="3"/>
  <c r="IF51" i="3" s="1"/>
  <c r="FT59" i="11"/>
  <c r="FT51" i="11"/>
  <c r="IF53" i="3" l="1"/>
  <c r="IG48" i="3" s="1"/>
  <c r="IG50" i="3"/>
  <c r="IG51" i="3" s="1"/>
  <c r="FU61" i="11"/>
  <c r="FV56" i="11" s="1"/>
  <c r="FU51" i="11"/>
  <c r="FV58" i="11" l="1"/>
  <c r="FV60" i="11" s="1"/>
  <c r="FV59" i="11" s="1"/>
  <c r="IG53" i="3"/>
  <c r="IH48" i="3" s="1"/>
  <c r="IH50" i="3" l="1"/>
  <c r="IH51" i="3" s="1"/>
  <c r="FV61" i="11"/>
  <c r="FW56" i="11" s="1"/>
  <c r="FV51" i="11"/>
  <c r="FW58" i="11" l="1"/>
  <c r="FW60" i="11" s="1"/>
  <c r="IH53" i="3"/>
  <c r="II48" i="3" s="1"/>
  <c r="FW59" i="11" l="1"/>
  <c r="FW61" i="11"/>
  <c r="FX56" i="11" s="1"/>
  <c r="II50" i="3"/>
  <c r="II53" i="3" s="1"/>
  <c r="IJ48" i="3" s="1"/>
  <c r="FW51" i="11"/>
  <c r="IJ50" i="3" l="1"/>
  <c r="II51" i="3"/>
  <c r="W32" i="3" s="1"/>
  <c r="W31" i="3"/>
  <c r="FX58" i="11"/>
  <c r="FX60" i="11" l="1"/>
  <c r="FX59" i="11" s="1"/>
  <c r="V13" i="4"/>
  <c r="V99" i="4"/>
  <c r="W34" i="3"/>
  <c r="IJ51" i="3"/>
  <c r="X32" i="3" s="1"/>
  <c r="IJ53" i="3"/>
  <c r="IK48" i="3" s="1"/>
  <c r="FX51" i="11" l="1"/>
  <c r="IK50" i="3"/>
  <c r="IK53" i="3" s="1"/>
  <c r="IL48" i="3" s="1"/>
  <c r="X28" i="3"/>
  <c r="FX61" i="11"/>
  <c r="FY56" i="11" s="1"/>
  <c r="IL50" i="3" l="1"/>
  <c r="IL53" i="3" s="1"/>
  <c r="IM48" i="3" s="1"/>
  <c r="FY58" i="11"/>
  <c r="FY60" i="11" s="1"/>
  <c r="FY59" i="11" s="1"/>
  <c r="FY61" i="11" l="1"/>
  <c r="FZ56" i="11" s="1"/>
  <c r="IM50" i="3"/>
  <c r="FY51" i="11"/>
  <c r="IM53" i="3" l="1"/>
  <c r="IN48" i="3" s="1"/>
  <c r="FZ58" i="11"/>
  <c r="FZ60" i="11" l="1"/>
  <c r="IN50" i="3"/>
  <c r="IN53" i="3" s="1"/>
  <c r="IO48" i="3" s="1"/>
  <c r="IO50" i="3" l="1"/>
  <c r="IO53" i="3" s="1"/>
  <c r="IP48" i="3" s="1"/>
  <c r="FZ59" i="11"/>
  <c r="FZ61" i="11"/>
  <c r="GA56" i="11" s="1"/>
  <c r="FZ51" i="11"/>
  <c r="GA58" i="11" l="1"/>
  <c r="GA60" i="11" s="1"/>
  <c r="GA61" i="11" s="1"/>
  <c r="GB56" i="11" s="1"/>
  <c r="IP50" i="3"/>
  <c r="IP53" i="3" s="1"/>
  <c r="IQ48" i="3" s="1"/>
  <c r="IQ50" i="3" l="1"/>
  <c r="IQ53" i="3" s="1"/>
  <c r="IR48" i="3" s="1"/>
  <c r="GB58" i="11"/>
  <c r="GB60" i="11" s="1"/>
  <c r="GA59" i="11"/>
  <c r="R31" i="11" s="1"/>
  <c r="R32" i="11"/>
  <c r="GA51" i="11"/>
  <c r="R36" i="11" s="1"/>
  <c r="IR50" i="3" l="1"/>
  <c r="IR53" i="3" s="1"/>
  <c r="IS48" i="3" s="1"/>
  <c r="GB59" i="11"/>
  <c r="Q56" i="4"/>
  <c r="Q45" i="4"/>
  <c r="Q48" i="4" s="1"/>
  <c r="R68" i="11"/>
  <c r="R69" i="11" s="1"/>
  <c r="Q59" i="4"/>
  <c r="GB61" i="11"/>
  <c r="GC56" i="11" s="1"/>
  <c r="GB51" i="11"/>
  <c r="Q85" i="4"/>
  <c r="Q58" i="4"/>
  <c r="R30" i="11"/>
  <c r="Q40" i="4" l="1"/>
  <c r="R41" i="4"/>
  <c r="Q108" i="4"/>
  <c r="Q25" i="4"/>
  <c r="Q98" i="4"/>
  <c r="Q60" i="4"/>
  <c r="IS50" i="3"/>
  <c r="IS53" i="3" s="1"/>
  <c r="IT48" i="3" s="1"/>
  <c r="R33" i="11"/>
  <c r="Q16" i="4"/>
  <c r="Q20" i="4" s="1"/>
  <c r="Q57" i="4"/>
  <c r="Q100" i="4" s="1"/>
  <c r="GC58" i="11"/>
  <c r="GC60" i="11" s="1"/>
  <c r="IT50" i="3" l="1"/>
  <c r="IT53" i="3" s="1"/>
  <c r="IU48" i="3" s="1"/>
  <c r="GC59" i="11"/>
  <c r="GC61" i="11"/>
  <c r="GD56" i="11" s="1"/>
  <c r="Q105" i="4"/>
  <c r="R54" i="4"/>
  <c r="Q53" i="4"/>
  <c r="Q61" i="4" s="1"/>
  <c r="Q21" i="4"/>
  <c r="Q102" i="4" s="1"/>
  <c r="Q103" i="4" s="1"/>
  <c r="S27" i="11"/>
  <c r="Q109" i="4"/>
  <c r="GC51" i="11"/>
  <c r="GD58" i="11" l="1"/>
  <c r="GD60" i="11" s="1"/>
  <c r="IU50" i="3"/>
  <c r="X31" i="3" s="1"/>
  <c r="Q22" i="4"/>
  <c r="IU53" i="3" l="1"/>
  <c r="IV48" i="3" s="1"/>
  <c r="GD51" i="11"/>
  <c r="W13" i="4"/>
  <c r="W99" i="4"/>
  <c r="X34" i="3"/>
  <c r="GD61" i="11"/>
  <c r="GE56" i="11" s="1"/>
  <c r="GD59" i="11"/>
  <c r="Q74" i="4"/>
  <c r="Q73" i="4" s="1"/>
  <c r="Q23" i="4"/>
  <c r="Q87" i="4" s="1"/>
  <c r="Q82" i="4" s="1"/>
  <c r="E13" i="14" l="1"/>
  <c r="F13" i="14" s="1"/>
  <c r="Q64" i="4"/>
  <c r="Q65" i="4" s="1"/>
  <c r="Q66" i="4" s="1"/>
  <c r="GE58" i="11"/>
  <c r="Y28" i="3"/>
  <c r="Q89" i="4"/>
  <c r="IV50" i="3"/>
  <c r="R62" i="4" l="1"/>
  <c r="Q91" i="4"/>
  <c r="Q26" i="4"/>
  <c r="IV53" i="3"/>
  <c r="IW48" i="3" s="1"/>
  <c r="GE60" i="11"/>
  <c r="Q110" i="4" l="1"/>
  <c r="Q28" i="4"/>
  <c r="R90" i="4"/>
  <c r="R27" i="4" s="1"/>
  <c r="Q39" i="4"/>
  <c r="Q33" i="4" s="1"/>
  <c r="Q49" i="4" s="1"/>
  <c r="Q68" i="4" s="1"/>
  <c r="Q111" i="4"/>
  <c r="GE59" i="11"/>
  <c r="IW50" i="3"/>
  <c r="IW53" i="3" s="1"/>
  <c r="IX48" i="3" s="1"/>
  <c r="GE51" i="11"/>
  <c r="GE61" i="11"/>
  <c r="GF56" i="11" s="1"/>
  <c r="IX50" i="3" l="1"/>
  <c r="IX53" i="3" s="1"/>
  <c r="IY48" i="3" s="1"/>
  <c r="GF58" i="11"/>
  <c r="GF60" i="11" s="1"/>
  <c r="GF61" i="11" s="1"/>
  <c r="GG56" i="11" s="1"/>
  <c r="GG58" i="11" l="1"/>
  <c r="GF59" i="11"/>
  <c r="IY50" i="3"/>
  <c r="GF51" i="11"/>
  <c r="IY53" i="3" l="1"/>
  <c r="IZ48" i="3" s="1"/>
  <c r="GG60" i="11"/>
  <c r="GG59" i="11" s="1"/>
  <c r="IZ50" i="3" l="1"/>
  <c r="IZ53" i="3" s="1"/>
  <c r="JA48" i="3" s="1"/>
  <c r="GG61" i="11"/>
  <c r="GH56" i="11" s="1"/>
  <c r="GG51" i="11"/>
  <c r="JA50" i="3" l="1"/>
  <c r="JA53" i="3"/>
  <c r="JB48" i="3" s="1"/>
  <c r="GH58" i="11"/>
  <c r="GH60" i="11" s="1"/>
  <c r="GH59" i="11" s="1"/>
  <c r="GH51" i="11" l="1"/>
  <c r="GH61" i="11"/>
  <c r="GI56" i="11" s="1"/>
  <c r="JB50" i="3"/>
  <c r="JB53" i="3" s="1"/>
  <c r="JC48" i="3" s="1"/>
  <c r="JC50" i="3" l="1"/>
  <c r="JC53" i="3" s="1"/>
  <c r="JD48" i="3" s="1"/>
  <c r="GI58" i="11"/>
  <c r="JD50" i="3" l="1"/>
  <c r="JD53" i="3"/>
  <c r="JE48" i="3" s="1"/>
  <c r="GI60" i="11"/>
  <c r="GI59" i="11" s="1"/>
  <c r="GI61" i="11" l="1"/>
  <c r="GJ56" i="11" s="1"/>
  <c r="GI51" i="11"/>
  <c r="JE50" i="3"/>
  <c r="JE53" i="3" s="1"/>
  <c r="JF48" i="3" s="1"/>
  <c r="JF50" i="3" l="1"/>
  <c r="JF53" i="3" s="1"/>
  <c r="JG48" i="3" s="1"/>
  <c r="GJ58" i="11"/>
  <c r="GJ60" i="11" s="1"/>
  <c r="GJ59" i="11" s="1"/>
  <c r="GJ61" i="11" l="1"/>
  <c r="GK56" i="11" s="1"/>
  <c r="JG50" i="3"/>
  <c r="Y31" i="3" s="1"/>
  <c r="GJ51" i="11"/>
  <c r="JG53" i="3" l="1"/>
  <c r="JH48" i="3" s="1"/>
  <c r="X13" i="4"/>
  <c r="X99" i="4"/>
  <c r="Y34" i="3"/>
  <c r="GK58" i="11"/>
  <c r="Z28" i="3" l="1"/>
  <c r="GK60" i="11"/>
  <c r="GK59" i="11" s="1"/>
  <c r="JH50" i="3"/>
  <c r="GK51" i="11" l="1"/>
  <c r="JH53" i="3"/>
  <c r="JI48" i="3" s="1"/>
  <c r="GK61" i="11"/>
  <c r="GL56" i="11" s="1"/>
  <c r="JI50" i="3" l="1"/>
  <c r="JI53" i="3" s="1"/>
  <c r="JJ48" i="3" s="1"/>
  <c r="GL58" i="11"/>
  <c r="GL60" i="11" l="1"/>
  <c r="GL59" i="11" s="1"/>
  <c r="JJ50" i="3"/>
  <c r="JJ53" i="3" s="1"/>
  <c r="JK48" i="3" s="1"/>
  <c r="JK50" i="3" l="1"/>
  <c r="JK53" i="3" s="1"/>
  <c r="JL48" i="3" s="1"/>
  <c r="GL61" i="11"/>
  <c r="GM56" i="11" s="1"/>
  <c r="GL51" i="11"/>
  <c r="GM58" i="11" l="1"/>
  <c r="JL50" i="3"/>
  <c r="JL53" i="3" s="1"/>
  <c r="JM48" i="3" s="1"/>
  <c r="JM50" i="3" l="1"/>
  <c r="JM53" i="3" s="1"/>
  <c r="JN48" i="3" s="1"/>
  <c r="GM60" i="11"/>
  <c r="GM59" i="11" l="1"/>
  <c r="S31" i="11" s="1"/>
  <c r="S32" i="11"/>
  <c r="GM61" i="11"/>
  <c r="GN56" i="11" s="1"/>
  <c r="GM51" i="11"/>
  <c r="S36" i="11" s="1"/>
  <c r="JN50" i="3"/>
  <c r="JN53" i="3" s="1"/>
  <c r="JO48" i="3" s="1"/>
  <c r="JO50" i="3" l="1"/>
  <c r="JO53" i="3" s="1"/>
  <c r="JP48" i="3" s="1"/>
  <c r="R56" i="4"/>
  <c r="R45" i="4"/>
  <c r="R48" i="4" s="1"/>
  <c r="S30" i="11"/>
  <c r="GN58" i="11"/>
  <c r="S68" i="11"/>
  <c r="S69" i="11" s="1"/>
  <c r="R59" i="4"/>
  <c r="R58" i="4"/>
  <c r="R85" i="4"/>
  <c r="GN60" i="11" l="1"/>
  <c r="GN51" i="11" s="1"/>
  <c r="S41" i="4"/>
  <c r="R40" i="4"/>
  <c r="R108" i="4"/>
  <c r="R98" i="4"/>
  <c r="R25" i="4"/>
  <c r="JP50" i="3"/>
  <c r="JP53" i="3" s="1"/>
  <c r="JQ48" i="3" s="1"/>
  <c r="R16" i="4"/>
  <c r="R20" i="4" s="1"/>
  <c r="S33" i="11"/>
  <c r="R57" i="4"/>
  <c r="R100" i="4" s="1"/>
  <c r="R60" i="4"/>
  <c r="T27" i="11" l="1"/>
  <c r="R109" i="4"/>
  <c r="R105" i="4"/>
  <c r="S54" i="4"/>
  <c r="R53" i="4"/>
  <c r="R61" i="4" s="1"/>
  <c r="R21" i="4"/>
  <c r="R102" i="4" s="1"/>
  <c r="R103" i="4" s="1"/>
  <c r="GN59" i="11"/>
  <c r="JQ50" i="3"/>
  <c r="JQ53" i="3" s="1"/>
  <c r="JR48" i="3" s="1"/>
  <c r="GN61" i="11"/>
  <c r="GO56" i="11" s="1"/>
  <c r="JR50" i="3" l="1"/>
  <c r="JR53" i="3" s="1"/>
  <c r="JS48" i="3" s="1"/>
  <c r="R22" i="4"/>
  <c r="GO58" i="11"/>
  <c r="GO60" i="11" s="1"/>
  <c r="GO59" i="11" l="1"/>
  <c r="GO61" i="11"/>
  <c r="GP56" i="11" s="1"/>
  <c r="JS50" i="3"/>
  <c r="Z31" i="3" s="1"/>
  <c r="GO51" i="11"/>
  <c r="R74" i="4"/>
  <c r="R73" i="4" s="1"/>
  <c r="R23" i="4"/>
  <c r="R87" i="4" s="1"/>
  <c r="R82" i="4" s="1"/>
  <c r="R89" i="4" l="1"/>
  <c r="JS53" i="3"/>
  <c r="JT48" i="3" s="1"/>
  <c r="R64" i="4"/>
  <c r="R65" i="4" s="1"/>
  <c r="R66" i="4" s="1"/>
  <c r="R91" i="4"/>
  <c r="R26" i="4"/>
  <c r="GP58" i="11"/>
  <c r="JT50" i="3"/>
  <c r="S62" i="4"/>
  <c r="Y13" i="4"/>
  <c r="Y99" i="4"/>
  <c r="Z34" i="3"/>
  <c r="AA28" i="3" l="1"/>
  <c r="GP60" i="11"/>
  <c r="R110" i="4"/>
  <c r="R39" i="4"/>
  <c r="R33" i="4" s="1"/>
  <c r="R49" i="4" s="1"/>
  <c r="R68" i="4" s="1"/>
  <c r="S90" i="4"/>
  <c r="S27" i="4" s="1"/>
  <c r="R111" i="4"/>
  <c r="R28" i="4"/>
  <c r="JT53" i="3"/>
  <c r="JU48" i="3" s="1"/>
  <c r="JU50" i="3" l="1"/>
  <c r="GP59" i="11"/>
  <c r="GP51" i="11"/>
  <c r="GP61" i="11"/>
  <c r="GQ56" i="11" s="1"/>
  <c r="GQ58" i="11" l="1"/>
  <c r="GQ60" i="11"/>
  <c r="JU53" i="3"/>
  <c r="JV48" i="3" s="1"/>
  <c r="JV50" i="3" l="1"/>
  <c r="GQ59" i="11"/>
  <c r="GQ61" i="11"/>
  <c r="GR56" i="11" s="1"/>
  <c r="GQ51" i="11"/>
  <c r="GR58" i="11" l="1"/>
  <c r="JV53" i="3"/>
  <c r="JW48" i="3" s="1"/>
  <c r="JW50" i="3" l="1"/>
  <c r="JW53" i="3" s="1"/>
  <c r="JX48" i="3" s="1"/>
  <c r="GR60" i="11"/>
  <c r="GR61" i="11" s="1"/>
  <c r="GS56" i="11" s="1"/>
  <c r="GS58" i="11" l="1"/>
  <c r="GS60" i="11" s="1"/>
  <c r="GS59" i="11" s="1"/>
  <c r="JX50" i="3"/>
  <c r="JX53" i="3" s="1"/>
  <c r="JY48" i="3" s="1"/>
  <c r="GR59" i="11"/>
  <c r="GR51" i="11"/>
  <c r="JY50" i="3" l="1"/>
  <c r="JY53" i="3" s="1"/>
  <c r="JZ48" i="3" s="1"/>
  <c r="GS61" i="11"/>
  <c r="GT56" i="11" s="1"/>
  <c r="GS51" i="11"/>
  <c r="GT58" i="11" l="1"/>
  <c r="JZ50" i="3"/>
  <c r="JZ53" i="3" s="1"/>
  <c r="KA48" i="3" s="1"/>
  <c r="KA50" i="3" l="1"/>
  <c r="KA53" i="3" s="1"/>
  <c r="KB48" i="3" s="1"/>
  <c r="GT60" i="11"/>
  <c r="GT59" i="11" s="1"/>
  <c r="GT61" i="11" l="1"/>
  <c r="GU56" i="11" s="1"/>
  <c r="GT51" i="11"/>
  <c r="KB50" i="3"/>
  <c r="KB53" i="3" s="1"/>
  <c r="KC48" i="3" s="1"/>
  <c r="KC50" i="3" l="1"/>
  <c r="KC53" i="3" s="1"/>
  <c r="KD48" i="3" s="1"/>
  <c r="GU58" i="11"/>
  <c r="GU60" i="11" s="1"/>
  <c r="GU59" i="11" s="1"/>
  <c r="GU61" i="11" l="1"/>
  <c r="GV56" i="11" s="1"/>
  <c r="GU51" i="11"/>
  <c r="KD50" i="3"/>
  <c r="KD53" i="3" s="1"/>
  <c r="KE48" i="3" s="1"/>
  <c r="KE50" i="3" l="1"/>
  <c r="AA31" i="3" s="1"/>
  <c r="GV58" i="11"/>
  <c r="GV60" i="11" s="1"/>
  <c r="GV59" i="11" s="1"/>
  <c r="KE53" i="3" l="1"/>
  <c r="KF48" i="3" s="1"/>
  <c r="GV51" i="11"/>
  <c r="KF50" i="3"/>
  <c r="KF53" i="3" s="1"/>
  <c r="KG48" i="3" s="1"/>
  <c r="GV61" i="11"/>
  <c r="GW56" i="11" s="1"/>
  <c r="Z13" i="4"/>
  <c r="Z99" i="4"/>
  <c r="AA34" i="3"/>
  <c r="KG50" i="3" l="1"/>
  <c r="KG53" i="3" s="1"/>
  <c r="KH48" i="3" s="1"/>
  <c r="AB28" i="3"/>
  <c r="GW58" i="11"/>
  <c r="GW60" i="11" s="1"/>
  <c r="GW59" i="11" s="1"/>
  <c r="KH50" i="3" l="1"/>
  <c r="KH53" i="3" s="1"/>
  <c r="KI48" i="3" s="1"/>
  <c r="GW51" i="11"/>
  <c r="GW61" i="11"/>
  <c r="GX56" i="11" s="1"/>
  <c r="KI50" i="3" l="1"/>
  <c r="KI53" i="3" s="1"/>
  <c r="KJ48" i="3" s="1"/>
  <c r="GX58" i="11"/>
  <c r="KJ50" i="3" l="1"/>
  <c r="KJ53" i="3" s="1"/>
  <c r="KK48" i="3" s="1"/>
  <c r="GX60" i="11"/>
  <c r="GX59" i="11" s="1"/>
  <c r="KK50" i="3" l="1"/>
  <c r="KK53" i="3" s="1"/>
  <c r="KL48" i="3" s="1"/>
  <c r="GX51" i="11"/>
  <c r="GX61" i="11"/>
  <c r="GY56" i="11" s="1"/>
  <c r="GY58" i="11" l="1"/>
  <c r="KL50" i="3"/>
  <c r="KL53" i="3" s="1"/>
  <c r="KM48" i="3" s="1"/>
  <c r="KM50" i="3" l="1"/>
  <c r="KM53" i="3" s="1"/>
  <c r="KN48" i="3" s="1"/>
  <c r="GY60" i="11"/>
  <c r="GY59" i="11" l="1"/>
  <c r="T31" i="11" s="1"/>
  <c r="T32" i="11"/>
  <c r="GY61" i="11"/>
  <c r="GZ56" i="11" s="1"/>
  <c r="GY51" i="11"/>
  <c r="T36" i="11" s="1"/>
  <c r="KN50" i="3"/>
  <c r="KN53" i="3" s="1"/>
  <c r="KO48" i="3" s="1"/>
  <c r="KO50" i="3" l="1"/>
  <c r="KO53" i="3" s="1"/>
  <c r="KP48" i="3" s="1"/>
  <c r="S56" i="4"/>
  <c r="S45" i="4"/>
  <c r="S48" i="4" s="1"/>
  <c r="T30" i="11"/>
  <c r="T68" i="11"/>
  <c r="T69" i="11" s="1"/>
  <c r="S59" i="4"/>
  <c r="GZ58" i="11"/>
  <c r="GZ60" i="11" s="1"/>
  <c r="S85" i="4"/>
  <c r="S58" i="4"/>
  <c r="S98" i="4" l="1"/>
  <c r="S25" i="4"/>
  <c r="S40" i="4"/>
  <c r="T41" i="4"/>
  <c r="S108" i="4"/>
  <c r="S60" i="4"/>
  <c r="GZ59" i="11"/>
  <c r="GZ51" i="11"/>
  <c r="KP50" i="3"/>
  <c r="KP53" i="3" s="1"/>
  <c r="KQ48" i="3" s="1"/>
  <c r="T33" i="11"/>
  <c r="S16" i="4"/>
  <c r="S20" i="4" s="1"/>
  <c r="S57" i="4"/>
  <c r="S100" i="4" s="1"/>
  <c r="GZ61" i="11"/>
  <c r="HA56" i="11" s="1"/>
  <c r="KQ50" i="3" l="1"/>
  <c r="AB31" i="3" s="1"/>
  <c r="T54" i="4"/>
  <c r="S53" i="4"/>
  <c r="S61" i="4" s="1"/>
  <c r="S105" i="4"/>
  <c r="U27" i="11"/>
  <c r="S109" i="4"/>
  <c r="S21" i="4"/>
  <c r="S102" i="4" s="1"/>
  <c r="S103" i="4" s="1"/>
  <c r="HA58" i="11"/>
  <c r="S22" i="4" l="1"/>
  <c r="AA13" i="4"/>
  <c r="AA99" i="4"/>
  <c r="AB34" i="3"/>
  <c r="S74" i="4"/>
  <c r="S73" i="4" s="1"/>
  <c r="S23" i="4"/>
  <c r="S87" i="4" s="1"/>
  <c r="S82" i="4" s="1"/>
  <c r="HA60" i="11"/>
  <c r="KQ53" i="3"/>
  <c r="KR48" i="3" s="1"/>
  <c r="S64" i="4" l="1"/>
  <c r="S65" i="4" s="1"/>
  <c r="T62" i="4" s="1"/>
  <c r="KR50" i="3"/>
  <c r="KR53" i="3" s="1"/>
  <c r="KS48" i="3" s="1"/>
  <c r="HA59" i="11"/>
  <c r="HA61" i="11"/>
  <c r="HB56" i="11" s="1"/>
  <c r="HA51" i="11"/>
  <c r="S89" i="4"/>
  <c r="S66" i="4"/>
  <c r="AC28" i="3"/>
  <c r="KS50" i="3" l="1"/>
  <c r="KS53" i="3" s="1"/>
  <c r="KT48" i="3" s="1"/>
  <c r="S91" i="4"/>
  <c r="S26" i="4"/>
  <c r="HB58" i="11"/>
  <c r="KT50" i="3" l="1"/>
  <c r="KT53" i="3" s="1"/>
  <c r="KU48" i="3" s="1"/>
  <c r="S110" i="4"/>
  <c r="S111" i="4"/>
  <c r="T90" i="4"/>
  <c r="T27" i="4" s="1"/>
  <c r="S39" i="4"/>
  <c r="S33" i="4" s="1"/>
  <c r="S49" i="4" s="1"/>
  <c r="S68" i="4" s="1"/>
  <c r="S28" i="4"/>
  <c r="HB60" i="11"/>
  <c r="HB51" i="11" s="1"/>
  <c r="KU50" i="3" l="1"/>
  <c r="KU53" i="3"/>
  <c r="KV48" i="3" s="1"/>
  <c r="HB59" i="11"/>
  <c r="HB61" i="11"/>
  <c r="HC56" i="11" s="1"/>
  <c r="HC58" i="11" l="1"/>
  <c r="HC60" i="11" s="1"/>
  <c r="KV50" i="3"/>
  <c r="KV53" i="3" s="1"/>
  <c r="KW48" i="3" s="1"/>
  <c r="KW50" i="3" l="1"/>
  <c r="KW53" i="3" s="1"/>
  <c r="KX48" i="3" s="1"/>
  <c r="HC59" i="11"/>
  <c r="HC61" i="11"/>
  <c r="HD56" i="11" s="1"/>
  <c r="HC51" i="11"/>
  <c r="KX50" i="3" l="1"/>
  <c r="KX53" i="3" s="1"/>
  <c r="KY48" i="3" s="1"/>
  <c r="HD58" i="11"/>
  <c r="HD60" i="11" s="1"/>
  <c r="HD59" i="11" l="1"/>
  <c r="HD61" i="11"/>
  <c r="HE56" i="11" s="1"/>
  <c r="HD51" i="11"/>
  <c r="KY50" i="3"/>
  <c r="KY53" i="3" s="1"/>
  <c r="KZ48" i="3" s="1"/>
  <c r="KZ50" i="3" l="1"/>
  <c r="KZ53" i="3" s="1"/>
  <c r="LA48" i="3" s="1"/>
  <c r="HE58" i="11"/>
  <c r="HE60" i="11" s="1"/>
  <c r="HE59" i="11" s="1"/>
  <c r="HE61" i="11" l="1"/>
  <c r="HF56" i="11" s="1"/>
  <c r="HF58" i="11" s="1"/>
  <c r="HF60" i="11" s="1"/>
  <c r="HF59" i="11" s="1"/>
  <c r="LA50" i="3"/>
  <c r="LA53" i="3" s="1"/>
  <c r="LB48" i="3" s="1"/>
  <c r="HE51" i="11"/>
  <c r="LB50" i="3" l="1"/>
  <c r="LB53" i="3" s="1"/>
  <c r="LC48" i="3" s="1"/>
  <c r="HF61" i="11"/>
  <c r="HG56" i="11" s="1"/>
  <c r="HF51" i="11"/>
  <c r="LC50" i="3" l="1"/>
  <c r="AC31" i="3" s="1"/>
  <c r="HG58" i="11"/>
  <c r="HG60" i="11" s="1"/>
  <c r="HG59" i="11" l="1"/>
  <c r="HG61" i="11"/>
  <c r="HH56" i="11" s="1"/>
  <c r="HG51" i="11"/>
  <c r="AB13" i="4"/>
  <c r="AB99" i="4"/>
  <c r="AC34" i="3"/>
  <c r="LC53" i="3"/>
  <c r="LD48" i="3" s="1"/>
  <c r="LD50" i="3" l="1"/>
  <c r="LD53" i="3"/>
  <c r="LE48" i="3" s="1"/>
  <c r="AD28" i="3"/>
  <c r="HH58" i="11"/>
  <c r="LE50" i="3" l="1"/>
  <c r="LE53" i="3" s="1"/>
  <c r="LF48" i="3" s="1"/>
  <c r="HH60" i="11"/>
  <c r="HH59" i="11" s="1"/>
  <c r="LF50" i="3" l="1"/>
  <c r="LF53" i="3" s="1"/>
  <c r="LG48" i="3" s="1"/>
  <c r="HH51" i="11"/>
  <c r="HH61" i="11"/>
  <c r="HI56" i="11" s="1"/>
  <c r="LG50" i="3" l="1"/>
  <c r="LG53" i="3" s="1"/>
  <c r="LH48" i="3" s="1"/>
  <c r="HI58" i="11"/>
  <c r="HI60" i="11" s="1"/>
  <c r="HI59" i="11" s="1"/>
  <c r="HI61" i="11" l="1"/>
  <c r="HJ56" i="11" s="1"/>
  <c r="HI51" i="11"/>
  <c r="LH50" i="3"/>
  <c r="LH53" i="3" s="1"/>
  <c r="LI48" i="3" s="1"/>
  <c r="LI50" i="3" l="1"/>
  <c r="LI53" i="3" s="1"/>
  <c r="LJ48" i="3" s="1"/>
  <c r="HJ58" i="11"/>
  <c r="HJ60" i="11" s="1"/>
  <c r="HJ59" i="11" s="1"/>
  <c r="HJ61" i="11" l="1"/>
  <c r="HK56" i="11" s="1"/>
  <c r="HJ51" i="11"/>
  <c r="LJ50" i="3"/>
  <c r="LJ53" i="3" s="1"/>
  <c r="LK48" i="3" s="1"/>
  <c r="LK50" i="3" l="1"/>
  <c r="LK53" i="3" s="1"/>
  <c r="LL48" i="3" s="1"/>
  <c r="HK58" i="11"/>
  <c r="HK60" i="11" l="1"/>
  <c r="LL50" i="3"/>
  <c r="LL53" i="3" s="1"/>
  <c r="LM48" i="3" s="1"/>
  <c r="LM50" i="3" l="1"/>
  <c r="LM53" i="3" s="1"/>
  <c r="LN48" i="3" s="1"/>
  <c r="HK59" i="11"/>
  <c r="U31" i="11" s="1"/>
  <c r="U32" i="11"/>
  <c r="HK51" i="11"/>
  <c r="U36" i="11" s="1"/>
  <c r="HK61" i="11"/>
  <c r="HL56" i="11" s="1"/>
  <c r="T56" i="4" l="1"/>
  <c r="T45" i="4"/>
  <c r="T48" i="4" s="1"/>
  <c r="U30" i="11"/>
  <c r="U68" i="11"/>
  <c r="U69" i="11" s="1"/>
  <c r="T59" i="4"/>
  <c r="HL58" i="11"/>
  <c r="T85" i="4"/>
  <c r="T58" i="4"/>
  <c r="U23" i="11"/>
  <c r="LN50" i="3"/>
  <c r="LN53" i="3" s="1"/>
  <c r="LO48" i="3" s="1"/>
  <c r="LO50" i="3" l="1"/>
  <c r="AD31" i="3" s="1"/>
  <c r="U33" i="11"/>
  <c r="T16" i="4"/>
  <c r="T20" i="4" s="1"/>
  <c r="T57" i="4"/>
  <c r="T100" i="4" s="1"/>
  <c r="T98" i="4"/>
  <c r="T25" i="4"/>
  <c r="T40" i="4"/>
  <c r="U41" i="4"/>
  <c r="T108" i="4"/>
  <c r="HL60" i="11"/>
  <c r="T60" i="4"/>
  <c r="LO53" i="3" l="1"/>
  <c r="LP48" i="3" s="1"/>
  <c r="HL59" i="11"/>
  <c r="HL51" i="11"/>
  <c r="HL61" i="11"/>
  <c r="HM56" i="11" s="1"/>
  <c r="T21" i="4"/>
  <c r="T102" i="4" s="1"/>
  <c r="T103" i="4" s="1"/>
  <c r="LP50" i="3"/>
  <c r="LP53" i="3" s="1"/>
  <c r="LQ48" i="3" s="1"/>
  <c r="U54" i="4"/>
  <c r="T105" i="4"/>
  <c r="T53" i="4"/>
  <c r="T61" i="4" s="1"/>
  <c r="V27" i="11"/>
  <c r="T109" i="4"/>
  <c r="AC13" i="4"/>
  <c r="AC99" i="4"/>
  <c r="AD34" i="3"/>
  <c r="HM58" i="11" l="1"/>
  <c r="HM60" i="11" s="1"/>
  <c r="T22" i="4"/>
  <c r="LQ50" i="3"/>
  <c r="AE28" i="3"/>
  <c r="HM59" i="11" l="1"/>
  <c r="LQ53" i="3"/>
  <c r="LR48" i="3" s="1"/>
  <c r="T74" i="4"/>
  <c r="T73" i="4" s="1"/>
  <c r="T23" i="4"/>
  <c r="T87" i="4" s="1"/>
  <c r="T82" i="4" s="1"/>
  <c r="HM61" i="11"/>
  <c r="HN56" i="11" s="1"/>
  <c r="HM51" i="11"/>
  <c r="T64" i="4" l="1"/>
  <c r="T65" i="4" s="1"/>
  <c r="U62" i="4" s="1"/>
  <c r="T66" i="4"/>
  <c r="T89" i="4"/>
  <c r="LR50" i="3"/>
  <c r="LR53" i="3" s="1"/>
  <c r="LS48" i="3" s="1"/>
  <c r="HN58" i="11"/>
  <c r="LS50" i="3" l="1"/>
  <c r="LS53" i="3" s="1"/>
  <c r="LT48" i="3" s="1"/>
  <c r="T91" i="4"/>
  <c r="T26" i="4"/>
  <c r="HN60" i="11"/>
  <c r="HN51" i="11" s="1"/>
  <c r="T110" i="4" l="1"/>
  <c r="T28" i="4"/>
  <c r="U90" i="4"/>
  <c r="U27" i="4" s="1"/>
  <c r="T39" i="4"/>
  <c r="T33" i="4" s="1"/>
  <c r="T49" i="4" s="1"/>
  <c r="T68" i="4" s="1"/>
  <c r="T111" i="4"/>
  <c r="HN61" i="11"/>
  <c r="HO56" i="11" s="1"/>
  <c r="LT50" i="3"/>
  <c r="LT53" i="3" s="1"/>
  <c r="LU48" i="3" s="1"/>
  <c r="HN59" i="11"/>
  <c r="LU50" i="3" l="1"/>
  <c r="LU53" i="3" s="1"/>
  <c r="LV48" i="3" s="1"/>
  <c r="HO58" i="11"/>
  <c r="HO60" i="11" s="1"/>
  <c r="HO61" i="11" s="1"/>
  <c r="HP56" i="11" s="1"/>
  <c r="HP58" i="11" l="1"/>
  <c r="HP60" i="11" s="1"/>
  <c r="HP59" i="11" s="1"/>
  <c r="HO59" i="11"/>
  <c r="HO51" i="11"/>
  <c r="LV50" i="3"/>
  <c r="LV53" i="3" s="1"/>
  <c r="LW48" i="3" s="1"/>
  <c r="LW50" i="3" l="1"/>
  <c r="LW53" i="3" s="1"/>
  <c r="LX48" i="3" s="1"/>
  <c r="HP61" i="11"/>
  <c r="HQ56" i="11" s="1"/>
  <c r="HP51" i="11"/>
  <c r="LX50" i="3" l="1"/>
  <c r="LX53" i="3"/>
  <c r="LY48" i="3" s="1"/>
  <c r="HQ58" i="11"/>
  <c r="HQ60" i="11" s="1"/>
  <c r="HQ59" i="11" l="1"/>
  <c r="LY50" i="3"/>
  <c r="LY53" i="3" s="1"/>
  <c r="LZ48" i="3" s="1"/>
  <c r="HQ61" i="11"/>
  <c r="HR56" i="11" s="1"/>
  <c r="HQ51" i="11"/>
  <c r="HR58" i="11" l="1"/>
  <c r="HR60" i="11" s="1"/>
  <c r="HR59" i="11" s="1"/>
  <c r="LZ50" i="3"/>
  <c r="LZ53" i="3" s="1"/>
  <c r="MA48" i="3" s="1"/>
  <c r="MA50" i="3" l="1"/>
  <c r="AE31" i="3" s="1"/>
  <c r="HR61" i="11"/>
  <c r="HS56" i="11" s="1"/>
  <c r="HR51" i="11"/>
  <c r="MA53" i="3" l="1"/>
  <c r="MB48" i="3" s="1"/>
  <c r="HS58" i="11"/>
  <c r="HS60" i="11" s="1"/>
  <c r="MB50" i="3"/>
  <c r="AD13" i="4"/>
  <c r="AD99" i="4"/>
  <c r="AE34" i="3"/>
  <c r="HS59" i="11" l="1"/>
  <c r="HS61" i="11"/>
  <c r="HT56" i="11" s="1"/>
  <c r="MB53" i="3"/>
  <c r="MC48" i="3" s="1"/>
  <c r="AF28" i="3"/>
  <c r="HS51" i="11"/>
  <c r="HT58" i="11" l="1"/>
  <c r="HT60" i="11" s="1"/>
  <c r="HT59" i="11" s="1"/>
  <c r="MC50" i="3"/>
  <c r="MC53" i="3" l="1"/>
  <c r="MD48" i="3" s="1"/>
  <c r="HT61" i="11"/>
  <c r="HU56" i="11" s="1"/>
  <c r="HT51" i="11"/>
  <c r="HU58" i="11" l="1"/>
  <c r="HU60" i="11" s="1"/>
  <c r="HU59" i="11" s="1"/>
  <c r="MD50" i="3"/>
  <c r="MD53" i="3" s="1"/>
  <c r="ME48" i="3" s="1"/>
  <c r="ME50" i="3" l="1"/>
  <c r="ME53" i="3" s="1"/>
  <c r="MF48" i="3" s="1"/>
  <c r="HU61" i="11"/>
  <c r="HV56" i="11" s="1"/>
  <c r="HU51" i="11"/>
  <c r="MF50" i="3" l="1"/>
  <c r="MF53" i="3"/>
  <c r="MG48" i="3" s="1"/>
  <c r="HV58" i="11"/>
  <c r="HV60" i="11" s="1"/>
  <c r="HV59" i="11" s="1"/>
  <c r="HV61" i="11" l="1"/>
  <c r="HW56" i="11" s="1"/>
  <c r="MG50" i="3"/>
  <c r="MG53" i="3" s="1"/>
  <c r="MH48" i="3" s="1"/>
  <c r="HV51" i="11"/>
  <c r="MH50" i="3" l="1"/>
  <c r="MH53" i="3" s="1"/>
  <c r="MI48" i="3" s="1"/>
  <c r="HW58" i="11"/>
  <c r="HW60" i="11" s="1"/>
  <c r="HW61" i="11" l="1"/>
  <c r="HX56" i="11" s="1"/>
  <c r="HX58" i="11" s="1"/>
  <c r="HX60" i="11" s="1"/>
  <c r="MI50" i="3"/>
  <c r="MI53" i="3" s="1"/>
  <c r="MJ48" i="3" s="1"/>
  <c r="HW51" i="11"/>
  <c r="V36" i="11" s="1"/>
  <c r="V30" i="11" s="1"/>
  <c r="HW59" i="11"/>
  <c r="V31" i="11" s="1"/>
  <c r="V32" i="11"/>
  <c r="MJ50" i="3" l="1"/>
  <c r="MJ53" i="3" s="1"/>
  <c r="MK48" i="3" s="1"/>
  <c r="HX59" i="11"/>
  <c r="HX61" i="11"/>
  <c r="HY56" i="11" s="1"/>
  <c r="U56" i="4"/>
  <c r="U45" i="4"/>
  <c r="U48" i="4" s="1"/>
  <c r="V33" i="11"/>
  <c r="U16" i="4"/>
  <c r="U20" i="4" s="1"/>
  <c r="U57" i="4"/>
  <c r="U100" i="4" s="1"/>
  <c r="U58" i="4"/>
  <c r="U85" i="4"/>
  <c r="V68" i="11"/>
  <c r="V69" i="11" s="1"/>
  <c r="U59" i="4"/>
  <c r="HX51" i="11"/>
  <c r="U60" i="4" l="1"/>
  <c r="MK50" i="3"/>
  <c r="MK53" i="3" s="1"/>
  <c r="ML48" i="3" s="1"/>
  <c r="W27" i="11"/>
  <c r="U109" i="4"/>
  <c r="V41" i="4"/>
  <c r="U40" i="4"/>
  <c r="U108" i="4"/>
  <c r="V54" i="4"/>
  <c r="U105" i="4"/>
  <c r="U53" i="4"/>
  <c r="U61" i="4" s="1"/>
  <c r="U25" i="4"/>
  <c r="U98" i="4"/>
  <c r="HY58" i="11"/>
  <c r="HY60" i="11" s="1"/>
  <c r="U21" i="4"/>
  <c r="U102" i="4" s="1"/>
  <c r="U103" i="4" s="1"/>
  <c r="HY59" i="11" l="1"/>
  <c r="ML50" i="3"/>
  <c r="ML53" i="3" s="1"/>
  <c r="MM48" i="3" s="1"/>
  <c r="U22" i="4"/>
  <c r="HY51" i="11"/>
  <c r="HY61" i="11"/>
  <c r="HZ56" i="11" s="1"/>
  <c r="MM50" i="3" l="1"/>
  <c r="AF31" i="3" s="1"/>
  <c r="U74" i="4"/>
  <c r="U73" i="4" s="1"/>
  <c r="U23" i="4"/>
  <c r="U87" i="4" s="1"/>
  <c r="U82" i="4" s="1"/>
  <c r="HZ58" i="11"/>
  <c r="MM53" i="3" l="1"/>
  <c r="MN48" i="3" s="1"/>
  <c r="U64" i="4"/>
  <c r="U65" i="4" s="1"/>
  <c r="MN50" i="3"/>
  <c r="MN53" i="3" s="1"/>
  <c r="MO48" i="3" s="1"/>
  <c r="U89" i="4"/>
  <c r="HZ60" i="11"/>
  <c r="HZ51" i="11" s="1"/>
  <c r="AE13" i="4"/>
  <c r="AE99" i="4"/>
  <c r="AF34" i="3"/>
  <c r="AG28" i="3" l="1"/>
  <c r="MO50" i="3"/>
  <c r="MO53" i="3" s="1"/>
  <c r="MP48" i="3" s="1"/>
  <c r="U91" i="4"/>
  <c r="U26" i="4"/>
  <c r="HZ59" i="11"/>
  <c r="HZ61" i="11"/>
  <c r="IA56" i="11" s="1"/>
  <c r="V62" i="4"/>
  <c r="U66" i="4"/>
  <c r="MP50" i="3" l="1"/>
  <c r="U28" i="4"/>
  <c r="U110" i="4"/>
  <c r="V90" i="4"/>
  <c r="V27" i="4" s="1"/>
  <c r="U39" i="4"/>
  <c r="U33" i="4" s="1"/>
  <c r="U49" i="4" s="1"/>
  <c r="U68" i="4" s="1"/>
  <c r="U111" i="4"/>
  <c r="IA58" i="11"/>
  <c r="MP53" i="3" l="1"/>
  <c r="MQ48" i="3" s="1"/>
  <c r="IA60" i="11"/>
  <c r="MQ50" i="3" l="1"/>
  <c r="MQ53" i="3"/>
  <c r="MR48" i="3" s="1"/>
  <c r="IA59" i="11"/>
  <c r="IA61" i="11"/>
  <c r="IB56" i="11" s="1"/>
  <c r="IA51" i="11"/>
  <c r="MR50" i="3" l="1"/>
  <c r="MR53" i="3" s="1"/>
  <c r="MS48" i="3" s="1"/>
  <c r="IB58" i="11"/>
  <c r="MS50" i="3" l="1"/>
  <c r="MS53" i="3"/>
  <c r="MT48" i="3" s="1"/>
  <c r="IB60" i="11"/>
  <c r="IB59" i="11" l="1"/>
  <c r="MT50" i="3"/>
  <c r="MT53" i="3" s="1"/>
  <c r="MU48" i="3" s="1"/>
  <c r="IB61" i="11"/>
  <c r="IC56" i="11" s="1"/>
  <c r="IB51" i="11"/>
  <c r="IC58" i="11" l="1"/>
  <c r="MU50" i="3"/>
  <c r="MU53" i="3" s="1"/>
  <c r="MV48" i="3" s="1"/>
  <c r="MV50" i="3" l="1"/>
  <c r="MV53" i="3" s="1"/>
  <c r="MW48" i="3" s="1"/>
  <c r="IC60" i="11"/>
  <c r="IC59" i="11" s="1"/>
  <c r="IC61" i="11" l="1"/>
  <c r="ID56" i="11" s="1"/>
  <c r="MW50" i="3"/>
  <c r="MW53" i="3" s="1"/>
  <c r="MX48" i="3" s="1"/>
  <c r="IC51" i="11"/>
  <c r="MX50" i="3" l="1"/>
  <c r="MX53" i="3" s="1"/>
  <c r="MY48" i="3" s="1"/>
  <c r="ID58" i="11"/>
  <c r="MY50" i="3" l="1"/>
  <c r="MY53" i="3"/>
  <c r="ID60" i="11"/>
  <c r="ID59" i="11" s="1"/>
  <c r="ID61" i="11" l="1"/>
  <c r="IE56" i="11" s="1"/>
  <c r="ID51" i="11"/>
  <c r="W53" i="1"/>
  <c r="AG31" i="3"/>
  <c r="AF13" i="4" l="1"/>
  <c r="AF99" i="4"/>
  <c r="AG34" i="3"/>
  <c r="IE58" i="11"/>
  <c r="IE60" i="11" s="1"/>
  <c r="IE59" i="11" s="1"/>
  <c r="IE51" i="11" l="1"/>
  <c r="IE61" i="11"/>
  <c r="IF56" i="11" s="1"/>
  <c r="IF58" i="11" l="1"/>
  <c r="IF60" i="11" s="1"/>
  <c r="IF59" i="11" s="1"/>
  <c r="IF61" i="11" l="1"/>
  <c r="IG56" i="11" s="1"/>
  <c r="IF51" i="11"/>
  <c r="IG58" i="11" l="1"/>
  <c r="IG60" i="11" l="1"/>
  <c r="IG59" i="11" s="1"/>
  <c r="IG61" i="11" l="1"/>
  <c r="IH56" i="11" s="1"/>
  <c r="IG51" i="11"/>
  <c r="IH58" i="11" l="1"/>
  <c r="IH60" i="11" s="1"/>
  <c r="IH59" i="11" s="1"/>
  <c r="IH61" i="11" l="1"/>
  <c r="II56" i="11" s="1"/>
  <c r="IH51" i="11"/>
  <c r="II58" i="11" l="1"/>
  <c r="II60" i="11" l="1"/>
  <c r="II51" i="11" s="1"/>
  <c r="W36" i="11" s="1"/>
  <c r="V56" i="4" l="1"/>
  <c r="V45" i="4"/>
  <c r="V48" i="4" s="1"/>
  <c r="W30" i="11"/>
  <c r="II59" i="11"/>
  <c r="W31" i="11" s="1"/>
  <c r="W32" i="11"/>
  <c r="II61" i="11"/>
  <c r="IJ56" i="11" s="1"/>
  <c r="W68" i="11" l="1"/>
  <c r="W69" i="11" s="1"/>
  <c r="D70" i="11" s="1"/>
  <c r="E121" i="4" s="1"/>
  <c r="V59" i="4"/>
  <c r="W33" i="11"/>
  <c r="V16" i="4"/>
  <c r="V20" i="4" s="1"/>
  <c r="V57" i="4"/>
  <c r="V100" i="4" s="1"/>
  <c r="IJ58" i="11"/>
  <c r="IJ60" i="11" s="1"/>
  <c r="W41" i="4"/>
  <c r="V40" i="4"/>
  <c r="V108" i="4"/>
  <c r="V85" i="4"/>
  <c r="V58" i="4"/>
  <c r="V60" i="4" s="1"/>
  <c r="IJ61" i="11" l="1"/>
  <c r="IK56" i="11" s="1"/>
  <c r="IK58" i="11"/>
  <c r="IK60" i="11" s="1"/>
  <c r="IK59" i="11" s="1"/>
  <c r="V105" i="4"/>
  <c r="W54" i="4"/>
  <c r="V53" i="4"/>
  <c r="V61" i="4" s="1"/>
  <c r="IJ59" i="11"/>
  <c r="V21" i="4"/>
  <c r="V102" i="4" s="1"/>
  <c r="V103" i="4" s="1"/>
  <c r="X27" i="11"/>
  <c r="V109" i="4"/>
  <c r="IJ51" i="11"/>
  <c r="V98" i="4"/>
  <c r="V25" i="4"/>
  <c r="E48" i="14"/>
  <c r="F121" i="4"/>
  <c r="F48" i="14" l="1"/>
  <c r="G119" i="4"/>
  <c r="IK61" i="11"/>
  <c r="IL56" i="11" s="1"/>
  <c r="V22" i="4"/>
  <c r="IK51" i="11"/>
  <c r="IL58" i="11" l="1"/>
  <c r="IL60" i="11" s="1"/>
  <c r="IL61" i="11" s="1"/>
  <c r="IM56" i="11" s="1"/>
  <c r="G46" i="14"/>
  <c r="V74" i="4"/>
  <c r="V73" i="4" s="1"/>
  <c r="V23" i="4"/>
  <c r="V87" i="4" s="1"/>
  <c r="V82" i="4" s="1"/>
  <c r="IM58" i="11" l="1"/>
  <c r="IM60" i="11" s="1"/>
  <c r="IM59" i="11" s="1"/>
  <c r="IL59" i="11"/>
  <c r="IL51" i="11"/>
  <c r="V64" i="4"/>
  <c r="V65" i="4" s="1"/>
  <c r="V89" i="4"/>
  <c r="IM61" i="11" l="1"/>
  <c r="IN56" i="11" s="1"/>
  <c r="W62" i="4"/>
  <c r="V66" i="4"/>
  <c r="V91" i="4"/>
  <c r="V26" i="4"/>
  <c r="IM51" i="11"/>
  <c r="IN58" i="11" l="1"/>
  <c r="IN60" i="11" s="1"/>
  <c r="IN61" i="11" s="1"/>
  <c r="IO56" i="11" s="1"/>
  <c r="V110" i="4"/>
  <c r="V39" i="4"/>
  <c r="V33" i="4" s="1"/>
  <c r="V49" i="4" s="1"/>
  <c r="V68" i="4" s="1"/>
  <c r="V111" i="4"/>
  <c r="V28" i="4"/>
  <c r="W90" i="4"/>
  <c r="W27" i="4" s="1"/>
  <c r="IO58" i="11" l="1"/>
  <c r="IO60" i="11" s="1"/>
  <c r="IO59" i="11" s="1"/>
  <c r="IN51" i="11"/>
  <c r="IN59" i="11"/>
  <c r="IO61" i="11" l="1"/>
  <c r="IP56" i="11" s="1"/>
  <c r="IO51" i="11"/>
  <c r="IP58" i="11" l="1"/>
  <c r="IP60" i="11" s="1"/>
  <c r="IP59" i="11" l="1"/>
  <c r="IP61" i="11"/>
  <c r="IQ56" i="11" s="1"/>
  <c r="IP51" i="11"/>
  <c r="IQ58" i="11" l="1"/>
  <c r="IQ60" i="11"/>
  <c r="IQ59" i="11" s="1"/>
  <c r="IQ61" i="11" l="1"/>
  <c r="IR56" i="11" s="1"/>
  <c r="IR58" i="11"/>
  <c r="IR60" i="11" s="1"/>
  <c r="IR59" i="11" s="1"/>
  <c r="IQ51" i="11"/>
  <c r="IR61" i="11" l="1"/>
  <c r="IS56" i="11" s="1"/>
  <c r="IR51" i="11"/>
  <c r="IS58" i="11" l="1"/>
  <c r="IS60" i="11" s="1"/>
  <c r="IS59" i="11" s="1"/>
  <c r="IS61" i="11" l="1"/>
  <c r="IT56" i="11" s="1"/>
  <c r="IS51" i="11"/>
  <c r="IT58" i="11" l="1"/>
  <c r="IT60" i="11" s="1"/>
  <c r="IT59" i="11" l="1"/>
  <c r="IT61" i="11"/>
  <c r="IU56" i="11" s="1"/>
  <c r="IT51" i="11"/>
  <c r="IU58" i="11" l="1"/>
  <c r="IU60" i="11" l="1"/>
  <c r="IU59" i="11" l="1"/>
  <c r="X31" i="11" s="1"/>
  <c r="X32" i="11"/>
  <c r="IU51" i="11"/>
  <c r="X36" i="11" s="1"/>
  <c r="IU61" i="11"/>
  <c r="IV56" i="11" s="1"/>
  <c r="X68" i="11" l="1"/>
  <c r="X69" i="11" s="1"/>
  <c r="W59" i="4"/>
  <c r="IV58" i="11"/>
  <c r="IV60" i="11" s="1"/>
  <c r="W56" i="4"/>
  <c r="W45" i="4"/>
  <c r="W48" i="4" s="1"/>
  <c r="X30" i="11"/>
  <c r="W58" i="4"/>
  <c r="W85" i="4"/>
  <c r="W60" i="4" l="1"/>
  <c r="IV59" i="11"/>
  <c r="W105" i="4"/>
  <c r="W53" i="4"/>
  <c r="W61" i="4" s="1"/>
  <c r="X54" i="4"/>
  <c r="X33" i="11"/>
  <c r="W16" i="4"/>
  <c r="W20" i="4" s="1"/>
  <c r="W57" i="4"/>
  <c r="W100" i="4" s="1"/>
  <c r="IV51" i="11"/>
  <c r="W25" i="4"/>
  <c r="W98" i="4"/>
  <c r="X41" i="4"/>
  <c r="W40" i="4"/>
  <c r="W108" i="4"/>
  <c r="IV61" i="11"/>
  <c r="IW56" i="11" s="1"/>
  <c r="W21" i="4" l="1"/>
  <c r="W102" i="4" s="1"/>
  <c r="W103" i="4" s="1"/>
  <c r="IW58" i="11"/>
  <c r="IW60" i="11" s="1"/>
  <c r="Y27" i="11"/>
  <c r="W109" i="4"/>
  <c r="IW61" i="11" l="1"/>
  <c r="IX56" i="11" s="1"/>
  <c r="IX58" i="11" s="1"/>
  <c r="IX60" i="11" s="1"/>
  <c r="IX59" i="11" s="1"/>
  <c r="IW59" i="11"/>
  <c r="IW51" i="11"/>
  <c r="W22" i="4"/>
  <c r="W74" i="4" l="1"/>
  <c r="W73" i="4" s="1"/>
  <c r="W23" i="4"/>
  <c r="W87" i="4" s="1"/>
  <c r="W82" i="4" s="1"/>
  <c r="IX61" i="11"/>
  <c r="IY56" i="11" s="1"/>
  <c r="IX51" i="11"/>
  <c r="W64" i="4" l="1"/>
  <c r="W65" i="4" s="1"/>
  <c r="IY58" i="11"/>
  <c r="IY60" i="11" s="1"/>
  <c r="X62" i="4"/>
  <c r="W66" i="4"/>
  <c r="W89" i="4"/>
  <c r="E10" i="14" s="1"/>
  <c r="IY61" i="11" l="1"/>
  <c r="IZ56" i="11" s="1"/>
  <c r="IZ58" i="11" s="1"/>
  <c r="IZ60" i="11" s="1"/>
  <c r="IY59" i="11"/>
  <c r="W91" i="4"/>
  <c r="W26" i="4"/>
  <c r="F10" i="14"/>
  <c r="IY51" i="11"/>
  <c r="IZ59" i="11" l="1"/>
  <c r="IZ61" i="11"/>
  <c r="JA56" i="11" s="1"/>
  <c r="W28" i="4"/>
  <c r="W110" i="4"/>
  <c r="W111" i="4"/>
  <c r="W39" i="4"/>
  <c r="W33" i="4" s="1"/>
  <c r="W49" i="4" s="1"/>
  <c r="W68" i="4" s="1"/>
  <c r="X90" i="4"/>
  <c r="X27" i="4" s="1"/>
  <c r="IZ51" i="11"/>
  <c r="E17" i="14" l="1"/>
  <c r="F17" i="14" s="1"/>
  <c r="JA58" i="11"/>
  <c r="JA60" i="11" l="1"/>
  <c r="JA51" i="11" s="1"/>
  <c r="JA59" i="11" l="1"/>
  <c r="JA61" i="11"/>
  <c r="JB56" i="11" s="1"/>
  <c r="JB58" i="11" l="1"/>
  <c r="JB60" i="11" s="1"/>
  <c r="JB59" i="11" l="1"/>
  <c r="JB61" i="11"/>
  <c r="JC56" i="11" s="1"/>
  <c r="JB51" i="11"/>
  <c r="JC58" i="11" l="1"/>
  <c r="JC60" i="11" l="1"/>
  <c r="JC59" i="11" s="1"/>
  <c r="JC51" i="11" l="1"/>
  <c r="JC61" i="11"/>
  <c r="JD56" i="11" s="1"/>
  <c r="JD58" i="11" l="1"/>
  <c r="JD60" i="11" s="1"/>
  <c r="JD59" i="11" s="1"/>
  <c r="JD61" i="11" l="1"/>
  <c r="JE56" i="11" s="1"/>
  <c r="JD51" i="11"/>
  <c r="JE58" i="11" l="1"/>
  <c r="JE60" i="11" s="1"/>
  <c r="JE59" i="11" s="1"/>
  <c r="JE61" i="11" l="1"/>
  <c r="JF56" i="11" s="1"/>
  <c r="JE51" i="11"/>
  <c r="JF58" i="11" l="1"/>
  <c r="JF60" i="11" s="1"/>
  <c r="JF59" i="11" s="1"/>
  <c r="JF61" i="11" l="1"/>
  <c r="JG56" i="11" s="1"/>
  <c r="JF51" i="11"/>
  <c r="JG58" i="11" l="1"/>
  <c r="JG60" i="11" s="1"/>
  <c r="JG59" i="11" l="1"/>
  <c r="Y31" i="11" s="1"/>
  <c r="Y32" i="11"/>
  <c r="JG61" i="11"/>
  <c r="JH56" i="11" s="1"/>
  <c r="JG51" i="11"/>
  <c r="Y36" i="11" s="1"/>
  <c r="X56" i="4" l="1"/>
  <c r="X45" i="4"/>
  <c r="X48" i="4" s="1"/>
  <c r="Y30" i="11"/>
  <c r="JH58" i="11"/>
  <c r="X59" i="4"/>
  <c r="Y68" i="11"/>
  <c r="Y69" i="11" s="1"/>
  <c r="X85" i="4"/>
  <c r="X58" i="4"/>
  <c r="X60" i="4" l="1"/>
  <c r="X25" i="4"/>
  <c r="X98" i="4"/>
  <c r="Y33" i="11"/>
  <c r="X16" i="4"/>
  <c r="X20" i="4" s="1"/>
  <c r="X57" i="4"/>
  <c r="X100" i="4" s="1"/>
  <c r="JH60" i="11"/>
  <c r="JH61" i="11" s="1"/>
  <c r="JI56" i="11" s="1"/>
  <c r="X40" i="4"/>
  <c r="Y41" i="4"/>
  <c r="X108" i="4"/>
  <c r="Y54" i="4"/>
  <c r="X53" i="4"/>
  <c r="X61" i="4" s="1"/>
  <c r="X105" i="4"/>
  <c r="JI58" i="11" l="1"/>
  <c r="JH59" i="11"/>
  <c r="X21" i="4"/>
  <c r="X102" i="4" s="1"/>
  <c r="X103" i="4" s="1"/>
  <c r="Z27" i="11"/>
  <c r="X109" i="4"/>
  <c r="JH51" i="11"/>
  <c r="X22" i="4" l="1"/>
  <c r="X74" i="4" s="1"/>
  <c r="X73" i="4" s="1"/>
  <c r="X23" i="4"/>
  <c r="X87" i="4" s="1"/>
  <c r="X82" i="4" s="1"/>
  <c r="JI60" i="11"/>
  <c r="JI51" i="11" s="1"/>
  <c r="JI61" i="11" l="1"/>
  <c r="JJ56" i="11" s="1"/>
  <c r="X64" i="4"/>
  <c r="X65" i="4" s="1"/>
  <c r="JI59" i="11"/>
  <c r="X89" i="4"/>
  <c r="X91" i="4" l="1"/>
  <c r="X26" i="4"/>
  <c r="Y62" i="4"/>
  <c r="X66" i="4"/>
  <c r="JJ58" i="11"/>
  <c r="JJ60" i="11" l="1"/>
  <c r="JJ61" i="11" s="1"/>
  <c r="JK56" i="11" s="1"/>
  <c r="X110" i="4"/>
  <c r="X39" i="4"/>
  <c r="X33" i="4" s="1"/>
  <c r="X49" i="4" s="1"/>
  <c r="X68" i="4" s="1"/>
  <c r="X111" i="4"/>
  <c r="Y90" i="4"/>
  <c r="Y27" i="4" s="1"/>
  <c r="X28" i="4"/>
  <c r="JK58" i="11" l="1"/>
  <c r="JJ59" i="11"/>
  <c r="JJ51" i="11"/>
  <c r="JK60" i="11" l="1"/>
  <c r="JK59" i="11" l="1"/>
  <c r="JK61" i="11"/>
  <c r="JL56" i="11" s="1"/>
  <c r="JK51" i="11"/>
  <c r="JL58" i="11" l="1"/>
  <c r="JL60" i="11"/>
  <c r="JL61" i="11" s="1"/>
  <c r="JM56" i="11" s="1"/>
  <c r="JM58" i="11" l="1"/>
  <c r="JL59" i="11"/>
  <c r="JL51" i="11"/>
  <c r="JM60" i="11" l="1"/>
  <c r="JM59" i="11" s="1"/>
  <c r="JM61" i="11" l="1"/>
  <c r="JN56" i="11" s="1"/>
  <c r="JM51" i="11"/>
  <c r="JN58" i="11" l="1"/>
  <c r="JN60" i="11" s="1"/>
  <c r="JN59" i="11" s="1"/>
  <c r="JN61" i="11" l="1"/>
  <c r="JO56" i="11" s="1"/>
  <c r="JN51" i="11"/>
  <c r="JO58" i="11" l="1"/>
  <c r="JO60" i="11" l="1"/>
  <c r="JO59" i="11" s="1"/>
  <c r="JO51" i="11" l="1"/>
  <c r="JO61" i="11"/>
  <c r="JP56" i="11" s="1"/>
  <c r="JP58" i="11" l="1"/>
  <c r="JP60" i="11" s="1"/>
  <c r="JP59" i="11" l="1"/>
  <c r="JP61" i="11"/>
  <c r="JQ56" i="11" s="1"/>
  <c r="JP51" i="11"/>
  <c r="JQ58" i="11" l="1"/>
  <c r="JQ60" i="11" l="1"/>
  <c r="JQ59" i="11" s="1"/>
  <c r="JQ61" i="11" l="1"/>
  <c r="JR56" i="11" s="1"/>
  <c r="JQ51" i="11"/>
  <c r="JR58" i="11" l="1"/>
  <c r="JR60" i="11" s="1"/>
  <c r="JR59" i="11" s="1"/>
  <c r="JR61" i="11" l="1"/>
  <c r="JS56" i="11" s="1"/>
  <c r="JR51" i="11"/>
  <c r="JS58" i="11" l="1"/>
  <c r="JS60" i="11" l="1"/>
  <c r="JS59" i="11" l="1"/>
  <c r="Z31" i="11" s="1"/>
  <c r="Z32" i="11"/>
  <c r="JS51" i="11"/>
  <c r="Z36" i="11" s="1"/>
  <c r="JS61" i="11"/>
  <c r="JT56" i="11" s="1"/>
  <c r="JT58" i="11" l="1"/>
  <c r="JT60" i="11" s="1"/>
  <c r="Y56" i="4"/>
  <c r="Y45" i="4"/>
  <c r="Y48" i="4" s="1"/>
  <c r="Z30" i="11"/>
  <c r="Y59" i="4"/>
  <c r="Z68" i="11"/>
  <c r="Z69" i="11" s="1"/>
  <c r="Y85" i="4"/>
  <c r="Y58" i="4"/>
  <c r="Y60" i="4" l="1"/>
  <c r="Y16" i="4"/>
  <c r="Y20" i="4" s="1"/>
  <c r="Z33" i="11"/>
  <c r="Y57" i="4"/>
  <c r="Y100" i="4" s="1"/>
  <c r="Z54" i="4"/>
  <c r="Y105" i="4"/>
  <c r="Y53" i="4"/>
  <c r="Y61" i="4" s="1"/>
  <c r="JT59" i="11"/>
  <c r="Y98" i="4"/>
  <c r="Y25" i="4"/>
  <c r="Z41" i="4"/>
  <c r="Y40" i="4"/>
  <c r="Y108" i="4"/>
  <c r="JT61" i="11"/>
  <c r="JU56" i="11" s="1"/>
  <c r="JT51" i="11"/>
  <c r="JU58" i="11" l="1"/>
  <c r="JU60" i="11" s="1"/>
  <c r="AA27" i="11"/>
  <c r="Y109" i="4"/>
  <c r="Y21" i="4"/>
  <c r="Y102" i="4" s="1"/>
  <c r="Y103" i="4" s="1"/>
  <c r="JU61" i="11" l="1"/>
  <c r="JV56" i="11" s="1"/>
  <c r="JV58" i="11" s="1"/>
  <c r="JU59" i="11"/>
  <c r="JU51" i="11"/>
  <c r="Y22" i="4"/>
  <c r="JV60" i="11" l="1"/>
  <c r="JV59" i="11" s="1"/>
  <c r="Y74" i="4"/>
  <c r="Y73" i="4" s="1"/>
  <c r="Y23" i="4"/>
  <c r="Y87" i="4" s="1"/>
  <c r="Y82" i="4" s="1"/>
  <c r="Y64" i="4" l="1"/>
  <c r="Y65" i="4" s="1"/>
  <c r="JV51" i="11"/>
  <c r="JV61" i="11"/>
  <c r="JW56" i="11" s="1"/>
  <c r="Z62" i="4"/>
  <c r="Y66" i="4"/>
  <c r="Y89" i="4"/>
  <c r="JW58" i="11" l="1"/>
  <c r="Y91" i="4"/>
  <c r="Y26" i="4"/>
  <c r="JW60" i="11" l="1"/>
  <c r="JW59" i="11" s="1"/>
  <c r="Y110" i="4"/>
  <c r="Y111" i="4"/>
  <c r="Y28" i="4"/>
  <c r="Y39" i="4"/>
  <c r="Y33" i="4" s="1"/>
  <c r="Y49" i="4" s="1"/>
  <c r="Y68" i="4" s="1"/>
  <c r="Z90" i="4"/>
  <c r="Z27" i="4" s="1"/>
  <c r="JW61" i="11" l="1"/>
  <c r="JX56" i="11" s="1"/>
  <c r="JW51" i="11"/>
  <c r="JX58" i="11" l="1"/>
  <c r="JX60" i="11"/>
  <c r="JX59" i="11" s="1"/>
  <c r="JX51" i="11" l="1"/>
  <c r="JX61" i="11"/>
  <c r="JY56" i="11" s="1"/>
  <c r="JY58" i="11" l="1"/>
  <c r="JY60" i="11" l="1"/>
  <c r="JY61" i="11" l="1"/>
  <c r="JZ56" i="11" s="1"/>
  <c r="JY59" i="11"/>
  <c r="JY51" i="11"/>
  <c r="JZ58" i="11" l="1"/>
  <c r="JZ60" i="11" s="1"/>
  <c r="JZ59" i="11" s="1"/>
  <c r="JZ61" i="11" l="1"/>
  <c r="KA56" i="11" s="1"/>
  <c r="JZ51" i="11"/>
  <c r="KA58" i="11" l="1"/>
  <c r="KA60" i="11" l="1"/>
  <c r="KA59" i="11" s="1"/>
  <c r="KA51" i="11" l="1"/>
  <c r="KA61" i="11"/>
  <c r="KB56" i="11" s="1"/>
  <c r="KB58" i="11" l="1"/>
  <c r="KB60" i="11" s="1"/>
  <c r="KB59" i="11" s="1"/>
  <c r="KB61" i="11" l="1"/>
  <c r="KC56" i="11" s="1"/>
  <c r="KB51" i="11"/>
  <c r="KC58" i="11" l="1"/>
  <c r="KC60" i="11" s="1"/>
  <c r="KC61" i="11" s="1"/>
  <c r="KD56" i="11" s="1"/>
  <c r="KD58" i="11" l="1"/>
  <c r="KD60" i="11" s="1"/>
  <c r="KD59" i="11" s="1"/>
  <c r="KC59" i="11"/>
  <c r="KC51" i="11"/>
  <c r="KD61" i="11" l="1"/>
  <c r="KE56" i="11" s="1"/>
  <c r="KD51" i="11"/>
  <c r="KE58" i="11" l="1"/>
  <c r="KE60" i="11" l="1"/>
  <c r="KE61" i="11" l="1"/>
  <c r="KF56" i="11" s="1"/>
  <c r="KE59" i="11"/>
  <c r="AA31" i="11" s="1"/>
  <c r="AA32" i="11"/>
  <c r="KE51" i="11"/>
  <c r="AA36" i="11" s="1"/>
  <c r="Z45" i="4" l="1"/>
  <c r="Z48" i="4" s="1"/>
  <c r="Z56" i="4"/>
  <c r="AA30" i="11"/>
  <c r="Z59" i="4"/>
  <c r="AA68" i="11"/>
  <c r="AA69" i="11" s="1"/>
  <c r="Z58" i="4"/>
  <c r="Z85" i="4"/>
  <c r="KF58" i="11"/>
  <c r="Z25" i="4" l="1"/>
  <c r="Z98" i="4"/>
  <c r="AA33" i="11"/>
  <c r="Z57" i="4"/>
  <c r="Z100" i="4" s="1"/>
  <c r="Z16" i="4"/>
  <c r="Z20" i="4" s="1"/>
  <c r="Z60" i="4"/>
  <c r="KF60" i="11"/>
  <c r="KF59" i="11" s="1"/>
  <c r="Z40" i="4"/>
  <c r="Z108" i="4"/>
  <c r="AA41" i="4"/>
  <c r="KF51" i="11" l="1"/>
  <c r="AA54" i="4"/>
  <c r="Z53" i="4"/>
  <c r="Z61" i="4" s="1"/>
  <c r="Z105" i="4"/>
  <c r="Z21" i="4"/>
  <c r="Z102" i="4" s="1"/>
  <c r="Z103" i="4" s="1"/>
  <c r="AB27" i="11"/>
  <c r="Z109" i="4"/>
  <c r="KF61" i="11"/>
  <c r="KG56" i="11" s="1"/>
  <c r="KG58" i="11" l="1"/>
  <c r="KG60" i="11" s="1"/>
  <c r="Z22" i="4"/>
  <c r="Z23" i="4" l="1"/>
  <c r="Z87" i="4" s="1"/>
  <c r="Z82" i="4" s="1"/>
  <c r="Z74" i="4"/>
  <c r="Z73" i="4" s="1"/>
  <c r="KG61" i="11"/>
  <c r="KH56" i="11" s="1"/>
  <c r="KG59" i="11"/>
  <c r="KG51" i="11"/>
  <c r="Z64" i="4" l="1"/>
  <c r="Z65" i="4" s="1"/>
  <c r="Z89" i="4"/>
  <c r="KH58" i="11"/>
  <c r="KH60" i="11" s="1"/>
  <c r="KH59" i="11" s="1"/>
  <c r="Z91" i="4"/>
  <c r="Z26" i="4"/>
  <c r="AA62" i="4"/>
  <c r="Z66" i="4"/>
  <c r="AA90" i="4" l="1"/>
  <c r="AA27" i="4" s="1"/>
  <c r="Z110" i="4"/>
  <c r="Z39" i="4"/>
  <c r="Z33" i="4" s="1"/>
  <c r="Z49" i="4" s="1"/>
  <c r="Z68" i="4" s="1"/>
  <c r="Z28" i="4"/>
  <c r="Z111" i="4"/>
  <c r="KH61" i="11"/>
  <c r="KI56" i="11" s="1"/>
  <c r="KH51" i="11"/>
  <c r="KI58" i="11" l="1"/>
  <c r="KI60" i="11" s="1"/>
  <c r="KI61" i="11" l="1"/>
  <c r="KJ56" i="11" s="1"/>
  <c r="KI59" i="11"/>
  <c r="KI51" i="11"/>
  <c r="KJ58" i="11" l="1"/>
  <c r="KJ60" i="11"/>
  <c r="KJ61" i="11" l="1"/>
  <c r="KK56" i="11" s="1"/>
  <c r="KJ59" i="11"/>
  <c r="KJ51" i="11"/>
  <c r="KK58" i="11" l="1"/>
  <c r="KK60" i="11" s="1"/>
  <c r="KK59" i="11" s="1"/>
  <c r="KK61" i="11" l="1"/>
  <c r="KL56" i="11" s="1"/>
  <c r="KK51" i="11"/>
  <c r="KL58" i="11" l="1"/>
  <c r="KL60" i="11" s="1"/>
  <c r="KL59" i="11" l="1"/>
  <c r="KL61" i="11"/>
  <c r="KM56" i="11" s="1"/>
  <c r="KL51" i="11"/>
  <c r="KM58" i="11" l="1"/>
  <c r="KM60" i="11" s="1"/>
  <c r="KM59" i="11" s="1"/>
  <c r="KM61" i="11" l="1"/>
  <c r="KN56" i="11" s="1"/>
  <c r="KM51" i="11"/>
  <c r="KN58" i="11" l="1"/>
  <c r="KN60" i="11" s="1"/>
  <c r="KN59" i="11" s="1"/>
  <c r="KN61" i="11" l="1"/>
  <c r="KO56" i="11" s="1"/>
  <c r="KN51" i="11"/>
  <c r="KO58" i="11" l="1"/>
  <c r="KO60" i="11" l="1"/>
  <c r="KO59" i="11" s="1"/>
  <c r="KO51" i="11" l="1"/>
  <c r="KO61" i="11"/>
  <c r="KP56" i="11" s="1"/>
  <c r="KP58" i="11" l="1"/>
  <c r="KP60" i="11" s="1"/>
  <c r="KP61" i="11" s="1"/>
  <c r="KQ56" i="11" s="1"/>
  <c r="KQ58" i="11" l="1"/>
  <c r="KP59" i="11"/>
  <c r="KP51" i="11"/>
  <c r="KQ60" i="11" l="1"/>
  <c r="KQ51" i="11" s="1"/>
  <c r="AB36" i="11" s="1"/>
  <c r="AA45" i="4" l="1"/>
  <c r="AA48" i="4" s="1"/>
  <c r="AA56" i="4"/>
  <c r="AB30" i="11"/>
  <c r="KQ59" i="11"/>
  <c r="AB31" i="11" s="1"/>
  <c r="KQ61" i="11"/>
  <c r="KR56" i="11" s="1"/>
  <c r="AB32" i="11"/>
  <c r="AA59" i="4" l="1"/>
  <c r="AB68" i="11"/>
  <c r="AB69" i="11" s="1"/>
  <c r="KR58" i="11"/>
  <c r="AA58" i="4"/>
  <c r="AA60" i="4" s="1"/>
  <c r="AA85" i="4"/>
  <c r="AA57" i="4"/>
  <c r="AA100" i="4" s="1"/>
  <c r="AA16" i="4"/>
  <c r="AA20" i="4" s="1"/>
  <c r="AB33" i="11"/>
  <c r="AB41" i="4"/>
  <c r="AA108" i="4"/>
  <c r="AA40" i="4"/>
  <c r="AB54" i="4" l="1"/>
  <c r="AA105" i="4"/>
  <c r="AA53" i="4"/>
  <c r="AA61" i="4" s="1"/>
  <c r="KR60" i="11"/>
  <c r="KR51" i="11" s="1"/>
  <c r="AA109" i="4"/>
  <c r="AC27" i="11"/>
  <c r="AA21" i="4"/>
  <c r="AA102" i="4" s="1"/>
  <c r="AA103" i="4" s="1"/>
  <c r="AA98" i="4"/>
  <c r="AA25" i="4"/>
  <c r="KR59" i="11" l="1"/>
  <c r="KR61" i="11"/>
  <c r="KS56" i="11" s="1"/>
  <c r="AA22" i="4"/>
  <c r="AA23" i="4" l="1"/>
  <c r="AA87" i="4" s="1"/>
  <c r="AA82" i="4" s="1"/>
  <c r="AA74" i="4"/>
  <c r="AA73" i="4" s="1"/>
  <c r="AA64" i="4"/>
  <c r="AA65" i="4" s="1"/>
  <c r="KS58" i="11"/>
  <c r="KS60" i="11" s="1"/>
  <c r="AB62" i="4" l="1"/>
  <c r="AA66" i="4"/>
  <c r="KS61" i="11"/>
  <c r="KT56" i="11" s="1"/>
  <c r="KS59" i="11"/>
  <c r="AA89" i="4"/>
  <c r="KS51" i="11"/>
  <c r="KT58" i="11" l="1"/>
  <c r="AA91" i="4"/>
  <c r="AA26" i="4"/>
  <c r="AA28" i="4" l="1"/>
  <c r="AA110" i="4"/>
  <c r="AA111" i="4"/>
  <c r="AB90" i="4"/>
  <c r="AB27" i="4" s="1"/>
  <c r="AA39" i="4"/>
  <c r="AA33" i="4" s="1"/>
  <c r="AA49" i="4" s="1"/>
  <c r="AA68" i="4" s="1"/>
  <c r="KT60" i="11"/>
  <c r="KT59" i="11" s="1"/>
  <c r="KT61" i="11" l="1"/>
  <c r="KU56" i="11" s="1"/>
  <c r="KT51" i="11"/>
  <c r="KU58" i="11" l="1"/>
  <c r="KU60" i="11"/>
  <c r="KU59" i="11" s="1"/>
  <c r="KU61" i="11" l="1"/>
  <c r="KV56" i="11" s="1"/>
  <c r="KU51" i="11"/>
  <c r="KV58" i="11" l="1"/>
  <c r="KV60" i="11" l="1"/>
  <c r="KV59" i="11" s="1"/>
  <c r="KV51" i="11" l="1"/>
  <c r="KV61" i="11"/>
  <c r="KW56" i="11" s="1"/>
  <c r="KW58" i="11" l="1"/>
  <c r="KW60" i="11" l="1"/>
  <c r="KW51" i="11" s="1"/>
  <c r="KW59" i="11" l="1"/>
  <c r="KW61" i="11"/>
  <c r="KX56" i="11" s="1"/>
  <c r="KX58" i="11" l="1"/>
  <c r="KX60" i="11"/>
  <c r="KX59" i="11" s="1"/>
  <c r="KX61" i="11" l="1"/>
  <c r="KY56" i="11" s="1"/>
  <c r="KX51" i="11"/>
  <c r="KY58" i="11" l="1"/>
  <c r="KY60" i="11"/>
  <c r="KY59" i="11" s="1"/>
  <c r="KY61" i="11" l="1"/>
  <c r="KZ56" i="11" s="1"/>
  <c r="KY51" i="11"/>
  <c r="KZ58" i="11" l="1"/>
  <c r="KZ60" i="11" s="1"/>
  <c r="KZ61" i="11" s="1"/>
  <c r="LA56" i="11" s="1"/>
  <c r="LA58" i="11" l="1"/>
  <c r="KZ59" i="11"/>
  <c r="KZ51" i="11"/>
  <c r="LA60" i="11" l="1"/>
  <c r="LA51" i="11" s="1"/>
  <c r="LA59" i="11" l="1"/>
  <c r="LA61" i="11"/>
  <c r="LB56" i="11" s="1"/>
  <c r="LB58" i="11" l="1"/>
  <c r="LB60" i="11"/>
  <c r="LB61" i="11" s="1"/>
  <c r="LC56" i="11" s="1"/>
  <c r="LC58" i="11" l="1"/>
  <c r="LC60" i="11" s="1"/>
  <c r="LC59" i="11" s="1"/>
  <c r="LB59" i="11"/>
  <c r="LB51" i="11"/>
  <c r="AC31" i="11" l="1"/>
  <c r="AB58" i="4"/>
  <c r="AB85" i="4"/>
  <c r="AC32" i="11"/>
  <c r="LC61" i="11"/>
  <c r="LD56" i="11" s="1"/>
  <c r="LC51" i="11"/>
  <c r="AC36" i="11" s="1"/>
  <c r="AB56" i="4" l="1"/>
  <c r="AB60" i="4" s="1"/>
  <c r="AB45" i="4"/>
  <c r="AB48" i="4" s="1"/>
  <c r="AC30" i="11"/>
  <c r="AC68" i="11"/>
  <c r="AC69" i="11" s="1"/>
  <c r="AB59" i="4"/>
  <c r="LD58" i="11"/>
  <c r="LD60" i="11" s="1"/>
  <c r="LD61" i="11" l="1"/>
  <c r="LE56" i="11" s="1"/>
  <c r="LD59" i="11"/>
  <c r="AB25" i="4"/>
  <c r="AB98" i="4"/>
  <c r="AB16" i="4"/>
  <c r="AB20" i="4" s="1"/>
  <c r="AB57" i="4"/>
  <c r="AB100" i="4" s="1"/>
  <c r="AC33" i="11"/>
  <c r="AB40" i="4"/>
  <c r="AB108" i="4"/>
  <c r="AC41" i="4"/>
  <c r="LD51" i="11"/>
  <c r="AB53" i="4"/>
  <c r="AB61" i="4" s="1"/>
  <c r="AC54" i="4"/>
  <c r="AB105" i="4"/>
  <c r="AB21" i="4" l="1"/>
  <c r="AB102" i="4" s="1"/>
  <c r="AB103" i="4" s="1"/>
  <c r="AD27" i="11"/>
  <c r="AB109" i="4"/>
  <c r="LE58" i="11"/>
  <c r="LE60" i="11" s="1"/>
  <c r="LE59" i="11" s="1"/>
  <c r="AB22" i="4" l="1"/>
  <c r="LE51" i="11"/>
  <c r="AB23" i="4"/>
  <c r="AB87" i="4" s="1"/>
  <c r="AB82" i="4" s="1"/>
  <c r="AB74" i="4"/>
  <c r="AB73" i="4" s="1"/>
  <c r="LE61" i="11"/>
  <c r="LF56" i="11" s="1"/>
  <c r="AB64" i="4" l="1"/>
  <c r="AB65" i="4" s="1"/>
  <c r="AB89" i="4"/>
  <c r="AB91" i="4" s="1"/>
  <c r="LF58" i="11"/>
  <c r="AC62" i="4"/>
  <c r="AB66" i="4"/>
  <c r="AB26" i="4" l="1"/>
  <c r="LF60" i="11"/>
  <c r="LF51" i="11" s="1"/>
  <c r="AB39" i="4"/>
  <c r="AB33" i="4" s="1"/>
  <c r="AB49" i="4" s="1"/>
  <c r="AB68" i="4" s="1"/>
  <c r="AB110" i="4"/>
  <c r="AB28" i="4"/>
  <c r="AB111" i="4"/>
  <c r="AC90" i="4"/>
  <c r="AC27" i="4" s="1"/>
  <c r="LF59" i="11" l="1"/>
  <c r="LF61" i="11"/>
  <c r="LG56" i="11" s="1"/>
  <c r="LG58" i="11" l="1"/>
  <c r="LG60" i="11" s="1"/>
  <c r="LG59" i="11" s="1"/>
  <c r="LG61" i="11" l="1"/>
  <c r="LH56" i="11" s="1"/>
  <c r="LG51" i="11"/>
  <c r="LH58" i="11" l="1"/>
  <c r="LH60" i="11" s="1"/>
  <c r="LH59" i="11" s="1"/>
  <c r="LH61" i="11" l="1"/>
  <c r="LI56" i="11" s="1"/>
  <c r="LH51" i="11"/>
  <c r="LI58" i="11" l="1"/>
  <c r="LI60" i="11" s="1"/>
  <c r="LI59" i="11" s="1"/>
  <c r="LI61" i="11" l="1"/>
  <c r="LJ56" i="11" s="1"/>
  <c r="LI51" i="11"/>
  <c r="LJ58" i="11" l="1"/>
  <c r="LJ60" i="11" l="1"/>
  <c r="LJ51" i="11" s="1"/>
  <c r="LJ59" i="11" l="1"/>
  <c r="LJ61" i="11"/>
  <c r="LK56" i="11" s="1"/>
  <c r="LK58" i="11" l="1"/>
  <c r="LK60" i="11" s="1"/>
  <c r="LK59" i="11" s="1"/>
  <c r="LK61" i="11" l="1"/>
  <c r="LL56" i="11" s="1"/>
  <c r="LK51" i="11"/>
  <c r="LL58" i="11" l="1"/>
  <c r="LL60" i="11" l="1"/>
  <c r="LL51" i="11" s="1"/>
  <c r="LL59" i="11" l="1"/>
  <c r="LL61" i="11"/>
  <c r="LM56" i="11" s="1"/>
  <c r="LM58" i="11" l="1"/>
  <c r="LM60" i="11"/>
  <c r="LM59" i="11" s="1"/>
  <c r="LM61" i="11" l="1"/>
  <c r="LN56" i="11" s="1"/>
  <c r="LM51" i="11"/>
  <c r="LN58" i="11" l="1"/>
  <c r="LN60" i="11" s="1"/>
  <c r="LN61" i="11" s="1"/>
  <c r="LO56" i="11" s="1"/>
  <c r="LO58" i="11" l="1"/>
  <c r="LO60" i="11" s="1"/>
  <c r="LN59" i="11"/>
  <c r="LN51" i="11"/>
  <c r="LO61" i="11" l="1"/>
  <c r="LP56" i="11" s="1"/>
  <c r="LO59" i="11"/>
  <c r="AD31" i="11" s="1"/>
  <c r="AD32" i="11"/>
  <c r="LO51" i="11"/>
  <c r="AD36" i="11" s="1"/>
  <c r="AC45" i="4" l="1"/>
  <c r="AC48" i="4" s="1"/>
  <c r="AC56" i="4"/>
  <c r="AD30" i="11"/>
  <c r="AC59" i="4"/>
  <c r="AD68" i="11"/>
  <c r="AD69" i="11" s="1"/>
  <c r="AC58" i="4"/>
  <c r="AC85" i="4"/>
  <c r="LP58" i="11"/>
  <c r="LP60" i="11" s="1"/>
  <c r="LP51" i="11" l="1"/>
  <c r="LP59" i="11"/>
  <c r="AC25" i="4"/>
  <c r="AC98" i="4"/>
  <c r="AC57" i="4"/>
  <c r="AC100" i="4" s="1"/>
  <c r="AC16" i="4"/>
  <c r="AC20" i="4" s="1"/>
  <c r="AD33" i="11"/>
  <c r="AC60" i="4"/>
  <c r="LP61" i="11"/>
  <c r="LQ56" i="11" s="1"/>
  <c r="AC40" i="4"/>
  <c r="AD41" i="4"/>
  <c r="AC108" i="4"/>
  <c r="AC53" i="4" l="1"/>
  <c r="AC61" i="4" s="1"/>
  <c r="AD54" i="4"/>
  <c r="AC105" i="4"/>
  <c r="AC21" i="4"/>
  <c r="AC102" i="4" s="1"/>
  <c r="AC103" i="4" s="1"/>
  <c r="AE27" i="11"/>
  <c r="AC109" i="4"/>
  <c r="LQ58" i="11"/>
  <c r="LQ60" i="11" s="1"/>
  <c r="LQ59" i="11" s="1"/>
  <c r="AC22" i="4" l="1"/>
  <c r="LQ61" i="11"/>
  <c r="LR56" i="11" s="1"/>
  <c r="LQ51" i="11"/>
  <c r="LR58" i="11" l="1"/>
  <c r="LR60" i="11" s="1"/>
  <c r="LR59" i="11" s="1"/>
  <c r="AC74" i="4"/>
  <c r="AC73" i="4" s="1"/>
  <c r="AC23" i="4"/>
  <c r="AC87" i="4" s="1"/>
  <c r="AC82" i="4" s="1"/>
  <c r="AC89" i="4" l="1"/>
  <c r="LR61" i="11"/>
  <c r="LS56" i="11" s="1"/>
  <c r="AC64" i="4"/>
  <c r="AC65" i="4" s="1"/>
  <c r="LR51" i="11"/>
  <c r="LS58" i="11" l="1"/>
  <c r="LS60" i="11" s="1"/>
  <c r="AC66" i="4"/>
  <c r="AD62" i="4"/>
  <c r="AC26" i="4"/>
  <c r="AC91" i="4"/>
  <c r="LS61" i="11" l="1"/>
  <c r="LT56" i="11" s="1"/>
  <c r="LS59" i="11"/>
  <c r="AC110" i="4"/>
  <c r="AD90" i="4"/>
  <c r="AD27" i="4" s="1"/>
  <c r="AC28" i="4"/>
  <c r="AC39" i="4"/>
  <c r="AC33" i="4" s="1"/>
  <c r="AC49" i="4" s="1"/>
  <c r="AC68" i="4" s="1"/>
  <c r="AC111" i="4"/>
  <c r="LS51" i="11"/>
  <c r="LT58" i="11" l="1"/>
  <c r="LT60" i="11" s="1"/>
  <c r="LT61" i="11" l="1"/>
  <c r="LU56" i="11" s="1"/>
  <c r="LT59" i="11"/>
  <c r="LT51" i="11"/>
  <c r="LU58" i="11" l="1"/>
  <c r="LU60" i="11"/>
  <c r="LU59" i="11" s="1"/>
  <c r="LU61" i="11" l="1"/>
  <c r="LV56" i="11" s="1"/>
  <c r="LU51" i="11"/>
  <c r="LV58" i="11" l="1"/>
  <c r="LV60" i="11" l="1"/>
  <c r="LV51" i="11" s="1"/>
  <c r="LV59" i="11" l="1"/>
  <c r="LV61" i="11"/>
  <c r="LW56" i="11" s="1"/>
  <c r="LW58" i="11" l="1"/>
  <c r="LW60" i="11" l="1"/>
  <c r="LW59" i="11" l="1"/>
  <c r="LW61" i="11"/>
  <c r="LX56" i="11" s="1"/>
  <c r="LW51" i="11"/>
  <c r="LX58" i="11" l="1"/>
  <c r="LX60" i="11" s="1"/>
  <c r="LX59" i="11" s="1"/>
  <c r="LX61" i="11" l="1"/>
  <c r="LY56" i="11" s="1"/>
  <c r="LX51" i="11"/>
  <c r="LY58" i="11" l="1"/>
  <c r="LY60" i="11" l="1"/>
  <c r="LY51" i="11" s="1"/>
  <c r="LY59" i="11" l="1"/>
  <c r="LY61" i="11"/>
  <c r="LZ56" i="11" s="1"/>
  <c r="LZ58" i="11" l="1"/>
  <c r="LZ60" i="11" s="1"/>
  <c r="LZ59" i="11" l="1"/>
  <c r="LZ61" i="11"/>
  <c r="MA56" i="11" s="1"/>
  <c r="LZ51" i="11"/>
  <c r="MA58" i="11" l="1"/>
  <c r="MA60" i="11" s="1"/>
  <c r="MA61" i="11" l="1"/>
  <c r="MB56" i="11" s="1"/>
  <c r="MA59" i="11"/>
  <c r="AE31" i="11" s="1"/>
  <c r="AE32" i="11"/>
  <c r="MA51" i="11"/>
  <c r="AE36" i="11" s="1"/>
  <c r="AD45" i="4" l="1"/>
  <c r="AD48" i="4" s="1"/>
  <c r="AD56" i="4"/>
  <c r="AE68" i="11"/>
  <c r="AE69" i="11" s="1"/>
  <c r="AD59" i="4"/>
  <c r="AE30" i="11"/>
  <c r="AD85" i="4"/>
  <c r="AD58" i="4"/>
  <c r="MB58" i="11"/>
  <c r="AD60" i="4" l="1"/>
  <c r="AD57" i="4"/>
  <c r="AD100" i="4" s="1"/>
  <c r="AE33" i="11"/>
  <c r="AD16" i="4"/>
  <c r="AD20" i="4" s="1"/>
  <c r="AD25" i="4"/>
  <c r="AD98" i="4"/>
  <c r="MB60" i="11"/>
  <c r="MB59" i="11" s="1"/>
  <c r="AE41" i="4"/>
  <c r="AD40" i="4"/>
  <c r="AD108" i="4"/>
  <c r="MB61" i="11" l="1"/>
  <c r="MC56" i="11" s="1"/>
  <c r="AD21" i="4"/>
  <c r="AD102" i="4" s="1"/>
  <c r="AD103" i="4" s="1"/>
  <c r="AD109" i="4"/>
  <c r="AF27" i="11"/>
  <c r="AE54" i="4"/>
  <c r="AD53" i="4"/>
  <c r="AD61" i="4" s="1"/>
  <c r="AD105" i="4"/>
  <c r="MB51" i="11"/>
  <c r="AD22" i="4" l="1"/>
  <c r="AD23" i="4"/>
  <c r="AD87" i="4" s="1"/>
  <c r="AD82" i="4" s="1"/>
  <c r="AD74" i="4"/>
  <c r="AD73" i="4" s="1"/>
  <c r="MC58" i="11"/>
  <c r="AD64" i="4" l="1"/>
  <c r="AD65" i="4" s="1"/>
  <c r="AE62" i="4" s="1"/>
  <c r="MC60" i="11"/>
  <c r="AD89" i="4"/>
  <c r="AD66" i="4"/>
  <c r="AD26" i="4" l="1"/>
  <c r="AD91" i="4"/>
  <c r="MC61" i="11"/>
  <c r="MD56" i="11" s="1"/>
  <c r="MC59" i="11"/>
  <c r="MC51" i="11"/>
  <c r="MD58" i="11" l="1"/>
  <c r="MD60" i="11" s="1"/>
  <c r="AD39" i="4"/>
  <c r="AD33" i="4" s="1"/>
  <c r="AD49" i="4" s="1"/>
  <c r="AD68" i="4" s="1"/>
  <c r="AD111" i="4"/>
  <c r="AD28" i="4"/>
  <c r="AE90" i="4"/>
  <c r="AE27" i="4" s="1"/>
  <c r="AD110" i="4"/>
  <c r="MD61" i="11" l="1"/>
  <c r="ME56" i="11" s="1"/>
  <c r="MD59" i="11"/>
  <c r="MD51" i="11"/>
  <c r="ME58" i="11" l="1"/>
  <c r="ME60" i="11" s="1"/>
  <c r="ME59" i="11" s="1"/>
  <c r="ME61" i="11" l="1"/>
  <c r="MF56" i="11" s="1"/>
  <c r="ME51" i="11"/>
  <c r="MF58" i="11" l="1"/>
  <c r="MF60" i="11"/>
  <c r="MF59" i="11" s="1"/>
  <c r="MF61" i="11" l="1"/>
  <c r="MG56" i="11" s="1"/>
  <c r="MF51" i="11"/>
  <c r="MG58" i="11" l="1"/>
  <c r="MG60" i="11"/>
  <c r="MG59" i="11" s="1"/>
  <c r="MG61" i="11" l="1"/>
  <c r="MH56" i="11" s="1"/>
  <c r="MH58" i="11"/>
  <c r="MG51" i="11"/>
  <c r="MH60" i="11" l="1"/>
  <c r="MH59" i="11" s="1"/>
  <c r="MH51" i="11" l="1"/>
  <c r="MH61" i="11"/>
  <c r="MI56" i="11" s="1"/>
  <c r="MI58" i="11" s="1"/>
  <c r="MI60" i="11" s="1"/>
  <c r="MI59" i="11" l="1"/>
  <c r="MI61" i="11"/>
  <c r="MJ56" i="11" s="1"/>
  <c r="MI51" i="11"/>
  <c r="MJ58" i="11" l="1"/>
  <c r="MJ60" i="11" s="1"/>
  <c r="MJ59" i="11" s="1"/>
  <c r="MJ61" i="11" l="1"/>
  <c r="MK56" i="11" s="1"/>
  <c r="MJ51" i="11"/>
  <c r="MK58" i="11" l="1"/>
  <c r="MK60" i="11" s="1"/>
  <c r="MK59" i="11" s="1"/>
  <c r="MK61" i="11" l="1"/>
  <c r="ML56" i="11" s="1"/>
  <c r="MK51" i="11"/>
  <c r="ML58" i="11" l="1"/>
  <c r="ML60" i="11"/>
  <c r="ML59" i="11" s="1"/>
  <c r="ML61" i="11" l="1"/>
  <c r="MM56" i="11" s="1"/>
  <c r="ML51" i="11"/>
  <c r="MM58" i="11" l="1"/>
  <c r="MM60" i="11" l="1"/>
  <c r="MM51" i="11" s="1"/>
  <c r="AF36" i="11" s="1"/>
  <c r="AE45" i="4" l="1"/>
  <c r="AE48" i="4" s="1"/>
  <c r="AE56" i="4"/>
  <c r="AF30" i="11"/>
  <c r="MM59" i="11"/>
  <c r="AF31" i="11" s="1"/>
  <c r="AF32" i="11"/>
  <c r="MM61" i="11"/>
  <c r="MN56" i="11" s="1"/>
  <c r="MN58" i="11" l="1"/>
  <c r="AE85" i="4"/>
  <c r="AE58" i="4"/>
  <c r="AE60" i="4" s="1"/>
  <c r="AE59" i="4"/>
  <c r="AF68" i="11"/>
  <c r="AF69" i="11" s="1"/>
  <c r="AE57" i="4"/>
  <c r="AE100" i="4" s="1"/>
  <c r="AF33" i="11"/>
  <c r="AE16" i="4"/>
  <c r="AE20" i="4" s="1"/>
  <c r="AE40" i="4"/>
  <c r="AF41" i="4"/>
  <c r="AE108" i="4"/>
  <c r="AE53" i="4" l="1"/>
  <c r="AE61" i="4" s="1"/>
  <c r="AE105" i="4"/>
  <c r="AF54" i="4"/>
  <c r="AE21" i="4"/>
  <c r="AE102" i="4" s="1"/>
  <c r="AE103" i="4" s="1"/>
  <c r="AE98" i="4"/>
  <c r="AE25" i="4"/>
  <c r="AE109" i="4"/>
  <c r="AG27" i="11"/>
  <c r="MN60" i="11"/>
  <c r="MN59" i="11" s="1"/>
  <c r="AE22" i="4" l="1"/>
  <c r="AE74" i="4"/>
  <c r="AE73" i="4" s="1"/>
  <c r="AE23" i="4"/>
  <c r="AE87" i="4" s="1"/>
  <c r="AE82" i="4" s="1"/>
  <c r="MN61" i="11"/>
  <c r="MO56" i="11" s="1"/>
  <c r="MN51" i="11"/>
  <c r="MO58" i="11" l="1"/>
  <c r="AE89" i="4"/>
  <c r="AE64" i="4"/>
  <c r="AE65" i="4" s="1"/>
  <c r="AF62" i="4" l="1"/>
  <c r="AE66" i="4"/>
  <c r="AE91" i="4"/>
  <c r="AE26" i="4"/>
  <c r="MO60" i="11"/>
  <c r="MO59" i="11" s="1"/>
  <c r="AE39" i="4" l="1"/>
  <c r="AE33" i="4" s="1"/>
  <c r="AE49" i="4" s="1"/>
  <c r="AE68" i="4" s="1"/>
  <c r="AE110" i="4"/>
  <c r="AE28" i="4"/>
  <c r="AF90" i="4"/>
  <c r="AF27" i="4" s="1"/>
  <c r="AE111" i="4"/>
  <c r="MO51" i="11"/>
  <c r="MO61" i="11"/>
  <c r="MP56" i="11" s="1"/>
  <c r="MP58" i="11" l="1"/>
  <c r="MP60" i="11" s="1"/>
  <c r="MP59" i="11" s="1"/>
  <c r="MP61" i="11" l="1"/>
  <c r="MQ56" i="11" s="1"/>
  <c r="MP51" i="11"/>
  <c r="MQ58" i="11" l="1"/>
  <c r="MQ60" i="11"/>
  <c r="MQ59" i="11" s="1"/>
  <c r="MQ61" i="11" l="1"/>
  <c r="MR56" i="11" s="1"/>
  <c r="MQ51" i="11"/>
  <c r="MR58" i="11" l="1"/>
  <c r="MR60" i="11" l="1"/>
  <c r="MR51" i="11" s="1"/>
  <c r="MR59" i="11" l="1"/>
  <c r="MR61" i="11"/>
  <c r="MS56" i="11" s="1"/>
  <c r="MS58" i="11" l="1"/>
  <c r="MS60" i="11" l="1"/>
  <c r="MS59" i="11" l="1"/>
  <c r="MS61" i="11"/>
  <c r="MT56" i="11" s="1"/>
  <c r="MS51" i="11"/>
  <c r="MT58" i="11" l="1"/>
  <c r="MT60" i="11"/>
  <c r="MT59" i="11" s="1"/>
  <c r="MT61" i="11" l="1"/>
  <c r="MU56" i="11" s="1"/>
  <c r="MT51" i="11"/>
  <c r="MU58" i="11" l="1"/>
  <c r="MU60" i="11" l="1"/>
  <c r="MU59" i="11" l="1"/>
  <c r="MU51" i="11"/>
  <c r="MU61" i="11"/>
  <c r="MV56" i="11" s="1"/>
  <c r="MV58" i="11" l="1"/>
  <c r="MV60" i="11" s="1"/>
  <c r="MV61" i="11" s="1"/>
  <c r="MW56" i="11" s="1"/>
  <c r="MW58" i="11" l="1"/>
  <c r="MW60" i="11" s="1"/>
  <c r="MW59" i="11" s="1"/>
  <c r="MV59" i="11"/>
  <c r="MV51" i="11"/>
  <c r="MW61" i="11" l="1"/>
  <c r="MX56" i="11" s="1"/>
  <c r="MW51" i="11"/>
  <c r="MX58" i="11" l="1"/>
  <c r="MX60" i="11"/>
  <c r="MX61" i="11" s="1"/>
  <c r="MY56" i="11" s="1"/>
  <c r="MY58" i="11" l="1"/>
  <c r="MY60" i="11"/>
  <c r="MY59" i="11" s="1"/>
  <c r="MX59" i="11"/>
  <c r="MX51" i="11"/>
  <c r="W54" i="1"/>
  <c r="AG31" i="11" l="1"/>
  <c r="AG32" i="11"/>
  <c r="AF85" i="4"/>
  <c r="AF58" i="4"/>
  <c r="MY61" i="11"/>
  <c r="D11" i="11" s="1"/>
  <c r="MY51" i="11"/>
  <c r="AG36" i="11" s="1"/>
  <c r="AF56" i="4" l="1"/>
  <c r="AF60" i="4" s="1"/>
  <c r="AF45" i="4"/>
  <c r="AF48" i="4" s="1"/>
  <c r="AG30" i="11"/>
  <c r="AA21" i="1"/>
  <c r="D12" i="11"/>
  <c r="AF59" i="4"/>
  <c r="AG68" i="11"/>
  <c r="AG69" i="11" s="1"/>
  <c r="AF98" i="4" l="1"/>
  <c r="AF25" i="4"/>
  <c r="AF16" i="4"/>
  <c r="AF20" i="4" s="1"/>
  <c r="AG33" i="11"/>
  <c r="AF109" i="4" s="1"/>
  <c r="AF57" i="4"/>
  <c r="AF100" i="4" s="1"/>
  <c r="AF40" i="4"/>
  <c r="AF108" i="4"/>
  <c r="AC31" i="1"/>
  <c r="F32" i="14"/>
  <c r="I32" i="14"/>
  <c r="AF53" i="4"/>
  <c r="AF61" i="4" s="1"/>
  <c r="AF105" i="4"/>
  <c r="E16" i="14" l="1"/>
  <c r="F16" i="14" s="1"/>
  <c r="AF21" i="4"/>
  <c r="AF102" i="4" s="1"/>
  <c r="AF103" i="4" s="1"/>
  <c r="D20" i="14"/>
  <c r="F20" i="14" s="1"/>
  <c r="E20" i="14"/>
  <c r="C20" i="14"/>
  <c r="AF22" i="4" l="1"/>
  <c r="E9" i="14" s="1"/>
  <c r="F9" i="14" s="1"/>
  <c r="AF23" i="4"/>
  <c r="AF87" i="4" s="1"/>
  <c r="AF82" i="4" s="1"/>
  <c r="AF74" i="4"/>
  <c r="AF73" i="4" s="1"/>
  <c r="E104" i="4"/>
  <c r="E106" i="4" s="1"/>
  <c r="D14" i="14" s="1"/>
  <c r="I104" i="4"/>
  <c r="I106" i="4" s="1"/>
  <c r="N104" i="4"/>
  <c r="N106" i="4" s="1"/>
  <c r="AC104" i="4"/>
  <c r="AC106" i="4" s="1"/>
  <c r="M104" i="4"/>
  <c r="M106" i="4" s="1"/>
  <c r="AD104" i="4"/>
  <c r="AD106" i="4" s="1"/>
  <c r="T104" i="4"/>
  <c r="T106" i="4" s="1"/>
  <c r="W104" i="4"/>
  <c r="W106" i="4" s="1"/>
  <c r="U104" i="4"/>
  <c r="U106" i="4" s="1"/>
  <c r="G104" i="4"/>
  <c r="G106" i="4" s="1"/>
  <c r="AE104" i="4"/>
  <c r="AE106" i="4" s="1"/>
  <c r="J104" i="4"/>
  <c r="J106" i="4" s="1"/>
  <c r="R104" i="4"/>
  <c r="R106" i="4" s="1"/>
  <c r="X104" i="4"/>
  <c r="X106" i="4" s="1"/>
  <c r="Y104" i="4"/>
  <c r="Y106" i="4" s="1"/>
  <c r="Z104" i="4"/>
  <c r="Z106" i="4" s="1"/>
  <c r="AA104" i="4"/>
  <c r="AA106" i="4" s="1"/>
  <c r="AB104" i="4"/>
  <c r="AB106" i="4" s="1"/>
  <c r="V104" i="4"/>
  <c r="V106" i="4" s="1"/>
  <c r="S104" i="4"/>
  <c r="S106" i="4" s="1"/>
  <c r="F104" i="4"/>
  <c r="F106" i="4" s="1"/>
  <c r="H104" i="4"/>
  <c r="H106" i="4" s="1"/>
  <c r="O104" i="4"/>
  <c r="O106" i="4" s="1"/>
  <c r="L104" i="4"/>
  <c r="L106" i="4" s="1"/>
  <c r="D104" i="4"/>
  <c r="D106" i="4" s="1"/>
  <c r="Q104" i="4"/>
  <c r="Q106" i="4" s="1"/>
  <c r="C104" i="4"/>
  <c r="C106" i="4" s="1"/>
  <c r="C14" i="14" s="1"/>
  <c r="C21" i="14" s="1"/>
  <c r="C23" i="14" s="1"/>
  <c r="AF104" i="4"/>
  <c r="AF106" i="4" s="1"/>
  <c r="P104" i="4"/>
  <c r="P106" i="4" s="1"/>
  <c r="K104" i="4"/>
  <c r="K106" i="4" s="1"/>
  <c r="E14" i="14" l="1"/>
  <c r="AF89" i="4"/>
  <c r="AF64" i="4"/>
  <c r="AF65" i="4" s="1"/>
  <c r="AF66" i="4" s="1"/>
  <c r="D21" i="14"/>
  <c r="D23" i="14" s="1"/>
  <c r="F14" i="14"/>
  <c r="F22" i="14" s="1"/>
  <c r="AF91" i="4"/>
  <c r="E11" i="14" s="1"/>
  <c r="AF26" i="4"/>
  <c r="AF39" i="4" l="1"/>
  <c r="AF33" i="4" s="1"/>
  <c r="AF49" i="4" s="1"/>
  <c r="AF68" i="4" s="1"/>
  <c r="AF110" i="4"/>
  <c r="AF28" i="4"/>
  <c r="AF111" i="4"/>
  <c r="E21" i="14" l="1"/>
  <c r="E23" i="14" s="1"/>
  <c r="F11" i="14"/>
  <c r="F21" i="14" s="1"/>
  <c r="C4"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tc={DD294AFD-71B6-4F38-92A0-3B5ED6699446}</author>
    <author>tc={332B1338-FD6F-4027-B9F9-8FE91DBFF132}</author>
    <author>tc={8892F412-6C28-473E-B159-38DB562F9279}</author>
    <author>tc={6689E841-CB16-4E9F-8F06-6B5C89A27B93}</author>
  </authors>
  <commentList>
    <comment ref="B11" authorId="0" shapeId="0" xr:uid="{DD294AFD-71B6-4F38-92A0-3B5ED6699446}">
      <text>
        <t>[Threaded comment]
Your version of Excel allows you to read this threaded comment; however, any edits to it will get removed if the file is opened in a newer version of Excel. Learn more: https://go.microsoft.com/fwlink/?linkid=870924
Comment:
    Must match the High Level Proposal, Elemental Estimates &amp; BOQ, OTP &amp; Title Deed, Valuation, Market Study.</t>
      </text>
    </comment>
    <comment ref="N18" authorId="1" shapeId="0" xr:uid="{332B1338-FD6F-4027-B9F9-8FE91DBFF132}">
      <text>
        <t>[Threaded comment]
Your version of Excel allows you to read this threaded comment; however, any edits to it will get removed if the file is opened in a newer version of Excel. Learn more: https://go.microsoft.com/fwlink/?linkid=870924
Comment:
    Supply shortage according to the Market study provided. Refer to page 19/20</t>
      </text>
    </comment>
    <comment ref="W18" authorId="2" shapeId="0" xr:uid="{8892F412-6C28-473E-B159-38DB562F9279}">
      <text>
        <t>[Threaded comment]
Your version of Excel allows you to read this threaded comment; however, any edits to it will get removed if the file is opened in a newer version of Excel. Learn more: https://go.microsoft.com/fwlink/?linkid=870924
Comment:
    Per the equity confirmation letter from Khomanani</t>
      </text>
    </comment>
    <comment ref="G45" authorId="3" shapeId="0" xr:uid="{6689E841-CB16-4E9F-8F06-6B5C89A27B93}">
      <text>
        <t>[Threaded comment]
Your version of Excel allows you to read this threaded comment; however, any edits to it will get removed if the file is opened in a newer version of Excel. Learn more: https://go.microsoft.com/fwlink/?linkid=870924
Comment:
    Acquisitions: 36months of Historic Information, High Level proposal, must match Market Study/signed contracts or accreditation
Developments: High Level proposal, must match Market Study/signed contracts or accreditation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tc={90C331E8-D2F6-44D9-8AD3-DB5E01A2D755}</author>
  </authors>
  <commentList>
    <comment ref="B106" authorId="0" shapeId="0" xr:uid="{90C331E8-D2F6-44D9-8AD3-DB5E01A2D755}">
      <text>
        <t>[Threaded comment]
Your version of Excel allows you to read this threaded comment; however, any edits to it will get removed if the file is opened in a newer version of Excel. Learn more: https://go.microsoft.com/fwlink/?linkid=870924
Comment:
    LLCR is calculated by dividing the net present value (NPV) of the money available for debt repayment by the amount of outstanding debt. LLCR is similar to the debt service coverage ratio (DSCR), but it is more commonly used in project financing because of its long-term nature.
Reply:
    LLCR&gt;1: Indicates that the project’s cashflows are sufficient to repay the debt, suggesting a lower risk of default.
LLCR=1: Suggests that the project’s cashflows are just enough to cover debt repayments, implying a balanced but potentially risk-prone situation.
LLCR&lt;1: Signals that the project may not generate enough cashflows to cover its debt obligations, indicating a higher risk of default.</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tc={BD9D41BC-313B-45E4-9395-B87F5165211C}</author>
    <author>tc={81EF7E1E-9324-44B3-A906-4935BF245E68}</author>
  </authors>
  <commentList>
    <comment ref="D20" authorId="0" shapeId="0" xr:uid="{BD9D41BC-313B-45E4-9395-B87F5165211C}">
      <text>
        <t>[Threaded comment]
Your version of Excel allows you to read this threaded comment; however, any edits to it will get removed if the file is opened in a newer version of Excel. Learn more: https://go.microsoft.com/fwlink/?linkid=870924
Comment:
    =Total Loan Amount/Number of Disbursements) + Admin Fee</t>
      </text>
    </comment>
    <comment ref="C43" authorId="1" shapeId="0" xr:uid="{81EF7E1E-9324-44B3-A906-4935BF245E68}">
      <text>
        <t>[Threaded comment]
Your version of Excel allows you to read this threaded comment; however, any edits to it will get removed if the file is opened in a newer version of Excel. Learn more: https://go.microsoft.com/fwlink/?linkid=870924
Comment:
    Capitalised interest is interest that is added to the outstanding balance of a loan instead of being paid when due.
Reply:
    Capitalised interest is reported on a balance sheet as part of the cost of a long-term asset, meaning it is added to the asset value on the asset side of the balance sheet, rather than being listed as a separate interest expense on the income statement; essentially it increases the total value of the asset being financed with borrowed funds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tc={18EF01E3-B138-4CD9-A71C-994ED006B1FD}</author>
    <author>tc={6D07B308-7E9D-43F1-B1A7-B9E0211DA35F}</author>
    <author>tc={9E5649E4-63D6-488A-8B8B-4B3DA5DCD8F3}</author>
  </authors>
  <commentList>
    <comment ref="D21" authorId="0" shapeId="0" xr:uid="{18EF01E3-B138-4CD9-A71C-994ED006B1FD}">
      <text>
        <t>[Threaded comment]
Your version of Excel allows you to read this threaded comment; however, any edits to it will get removed if the file is opened in a newer version of Excel. Learn more: https://go.microsoft.com/fwlink/?linkid=870924
Comment:
    =Total Loan Amount/Number of Disbursements) + Admin Fee</t>
      </text>
    </comment>
    <comment ref="C24" authorId="1" shapeId="0" xr:uid="{6D07B308-7E9D-43F1-B1A7-B9E0211DA35F}">
      <text>
        <t>[Threaded comment]
Your version of Excel allows you to read this threaded comment; however, any edits to it will get removed if the file is opened in a newer version of Excel. Learn more: https://go.microsoft.com/fwlink/?linkid=870924
Comment:
    Index Match says: In the ARRAY, go pick out where the “opening balance” meets “month 18”</t>
      </text>
    </comment>
    <comment ref="C44" authorId="2" shapeId="0" xr:uid="{9E5649E4-63D6-488A-8B8B-4B3DA5DCD8F3}">
      <text>
        <t>[Threaded comment]
Your version of Excel allows you to read this threaded comment; however, any edits to it will get removed if the file is opened in a newer version of Excel. Learn more: https://go.microsoft.com/fwlink/?linkid=870924
Comment:
    Capitalised interest is interest that is added to the outstanding balance of a loan instead of being paid when due.
Reply:
    Capitalised interest is reported on a balance sheet as part of the cost of a long-term asset, meaning it is added to the asset value on the asset side of the balance sheet, rather than being listed as a separate interest expense on the income statement; essentially it increases the total value of the asset being financed with borrowed funds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tc={E6AD2D39-ABE0-4048-93D4-C40E3919241D}</author>
    <author>tc={50B77159-1D0B-4013-9902-3A7BA602215C}</author>
  </authors>
  <commentList>
    <comment ref="D20" authorId="0" shapeId="0" xr:uid="{E6AD2D39-ABE0-4048-93D4-C40E3919241D}">
      <text>
        <t>[Threaded comment]
Your version of Excel allows you to read this threaded comment; however, any edits to it will get removed if the file is opened in a newer version of Excel. Learn more: https://go.microsoft.com/fwlink/?linkid=870924
Comment:
    =Total Loan Amount/Number of Disbursements) + Admin Fee</t>
      </text>
    </comment>
    <comment ref="C43" authorId="1" shapeId="0" xr:uid="{50B77159-1D0B-4013-9902-3A7BA602215C}">
      <text>
        <t>[Threaded comment]
Your version of Excel allows you to read this threaded comment; however, any edits to it will get removed if the file is opened in a newer version of Excel. Learn more: https://go.microsoft.com/fwlink/?linkid=870924
Comment:
    Capitalised interest is interest that is added to the outstanding balance of a loan instead of being paid when due.
Reply:
    Capitalised interest is reported on a balance sheet as part of the cost of a long-term asset, meaning it is added to the asset value on the asset side of the balance sheet, rather than being listed as a separate interest expense on the income statement; essentially it increases the total value of the asset being financed with borrowed funds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tc={EDC35759-9B6B-4022-A2B8-FE7B3EF22C8C}</author>
    <author>tc={A0C12444-0BB9-4D38-B0D1-EA4CF211870A}</author>
  </authors>
  <commentList>
    <comment ref="D19" authorId="0" shapeId="0" xr:uid="{EDC35759-9B6B-4022-A2B8-FE7B3EF22C8C}">
      <text>
        <t>[Threaded comment]
Your version of Excel allows you to read this threaded comment; however, any edits to it will get removed if the file is opened in a newer version of Excel. Learn more: https://go.microsoft.com/fwlink/?linkid=870924
Comment:
    =Total Loan Amount/Number of Disbursements) + Admin Fee</t>
      </text>
    </comment>
    <comment ref="C36" authorId="1" shapeId="0" xr:uid="{A0C12444-0BB9-4D38-B0D1-EA4CF211870A}">
      <text>
        <t>[Threaded comment]
Your version of Excel allows you to read this threaded comment; however, any edits to it will get removed if the file is opened in a newer version of Excel. Learn more: https://go.microsoft.com/fwlink/?linkid=870924
Comment:
    Capitalised interest is interest that is added to the outstanding balance of a loan instead of being paid when due.
Reply:
    Capitalised interest is reported on a balance sheet as part of the cost of a long-term asset, meaning it is added to the asset value on the asset side of the balance sheet, rather than being listed as a separate interest expense on the income statement; essentially it increases the total value of the asset being financed with borrowed funds</t>
      </text>
    </comment>
  </commentList>
</comments>
</file>

<file path=xl/sharedStrings.xml><?xml version="1.0" encoding="utf-8"?>
<sst xmlns="http://schemas.openxmlformats.org/spreadsheetml/2006/main" count="2614" uniqueCount="780">
  <si>
    <t>Equity</t>
  </si>
  <si>
    <t>Project Input</t>
  </si>
  <si>
    <t>PROJECT - CAPITAL STRUCTURE</t>
  </si>
  <si>
    <t>ERF No</t>
  </si>
  <si>
    <t>Type of Transaction</t>
  </si>
  <si>
    <t>Development</t>
  </si>
  <si>
    <t>Type of Product</t>
  </si>
  <si>
    <t>Student Accomodation (Private Rental)</t>
  </si>
  <si>
    <t>Total Cost of Transaction</t>
  </si>
  <si>
    <t>Verification Documents</t>
  </si>
  <si>
    <t>Analyst Comments</t>
  </si>
  <si>
    <t>General Parameters</t>
  </si>
  <si>
    <t>Base</t>
  </si>
  <si>
    <t>Margin</t>
  </si>
  <si>
    <t>Hurdle Rate</t>
  </si>
  <si>
    <t>Item</t>
  </si>
  <si>
    <t>Total Cost</t>
  </si>
  <si>
    <t>Cost/Unit/Bed</t>
  </si>
  <si>
    <t>% of Total Cost</t>
  </si>
  <si>
    <t>High Level Proposal</t>
  </si>
  <si>
    <t>Elemental EstimateS / BOQ</t>
  </si>
  <si>
    <t>OTP (VAT &amp; Transfer Duty Exempt)</t>
  </si>
  <si>
    <t>Valuations</t>
  </si>
  <si>
    <t>Model</t>
  </si>
  <si>
    <t>Parameter</t>
  </si>
  <si>
    <t>High Level Proposal/Delivery Plan</t>
  </si>
  <si>
    <t>Elemental Estimates/BOQ</t>
  </si>
  <si>
    <t>Capital Structure</t>
  </si>
  <si>
    <t>Amounts</t>
  </si>
  <si>
    <t>Admin Fee</t>
  </si>
  <si>
    <t>Moratorium</t>
  </si>
  <si>
    <t>Tenure (Months)</t>
  </si>
  <si>
    <t>Ideal Tenure (Months)</t>
  </si>
  <si>
    <t>Sweep</t>
  </si>
  <si>
    <t>Year 1-</t>
  </si>
  <si>
    <t>Year 1</t>
  </si>
  <si>
    <t>Year 2</t>
  </si>
  <si>
    <t>Year 3</t>
  </si>
  <si>
    <t>Year 4</t>
  </si>
  <si>
    <t>Year 5</t>
  </si>
  <si>
    <t>B-BBEE</t>
  </si>
  <si>
    <t>Needs Update / Reflected</t>
  </si>
  <si>
    <t>Construction Period (Months)</t>
  </si>
  <si>
    <t>Silent</t>
  </si>
  <si>
    <t>n/a</t>
  </si>
  <si>
    <t>1) BEE Level: 1
2) Black Owned: 100%
3) Black Female Owned: 0%
4) Youths: 0%
5) Procurement Recognition 135%
Based on the fullfilment of 1 or 2 or 3 or 4 or 5, the client qualifies for concension
B-BBEE Certificate dated 30 September 2024
NEED TO PUT IN THE LIMITS/PROOF PER POLICY
NEED TO INICATE THE PROOF OF EQUITY AND VERIFICATION DOCUMENTS</t>
  </si>
  <si>
    <t>Tenanting Period (Months)</t>
  </si>
  <si>
    <t>Refurbishments (Months)</t>
  </si>
  <si>
    <t>N/A</t>
  </si>
  <si>
    <t>NHFC - Senior 1</t>
  </si>
  <si>
    <t>Prime</t>
  </si>
  <si>
    <t>Number of Client Equity Disbursement (Months)</t>
  </si>
  <si>
    <t>NHFC - Senior 2</t>
  </si>
  <si>
    <t>Number of Senior 1 Disbursement (Months)</t>
  </si>
  <si>
    <t>NHFC - Mezzanine Debt (Cash Sweep)</t>
  </si>
  <si>
    <t>Number of Senior 2 Disbursement (Months)</t>
  </si>
  <si>
    <t>NHFC - Mezzanine Debt (Straight Line)</t>
  </si>
  <si>
    <t>Number of Mezz Disbursement (Months)</t>
  </si>
  <si>
    <t>NHFC - Junior Debt</t>
  </si>
  <si>
    <t>Month of first Disbursement (Senior1)</t>
  </si>
  <si>
    <t>NHFC - Preference Shares</t>
  </si>
  <si>
    <t>Month of first Disbursement (Mezz)</t>
  </si>
  <si>
    <t>Other Institutions - Senior/Junior</t>
  </si>
  <si>
    <t>Tax</t>
  </si>
  <si>
    <t>Other Institutions - Equity</t>
  </si>
  <si>
    <t>Dividend Payout Ratio</t>
  </si>
  <si>
    <t>Other Institutions - Quasi</t>
  </si>
  <si>
    <t>VAT @15%</t>
  </si>
  <si>
    <t>Additional Equity Required</t>
  </si>
  <si>
    <t xml:space="preserve">Equity </t>
  </si>
  <si>
    <t xml:space="preserve">Senior Debt </t>
  </si>
  <si>
    <t>Mezz</t>
  </si>
  <si>
    <t>Subtotal</t>
  </si>
  <si>
    <t>Senior Debt</t>
  </si>
  <si>
    <t>Mezzanine Debt</t>
  </si>
  <si>
    <t>Rental Analysis</t>
  </si>
  <si>
    <t>c</t>
  </si>
  <si>
    <t>Type of Unit / Bed</t>
  </si>
  <si>
    <t># of Units/Beds</t>
  </si>
  <si>
    <t>Rental per unit</t>
  </si>
  <si>
    <t>Total Rental pm</t>
  </si>
  <si>
    <t>Annualised</t>
  </si>
  <si>
    <t>Historing Information</t>
  </si>
  <si>
    <t>Market Study</t>
  </si>
  <si>
    <t>Accreditation / Other</t>
  </si>
  <si>
    <t>Facility Fee</t>
  </si>
  <si>
    <t>Senior 1 incl. Fee</t>
  </si>
  <si>
    <t>Mezz incl. Fee</t>
  </si>
  <si>
    <t>Caitalised Interest on Senior 1</t>
  </si>
  <si>
    <t>Caitalised Interest on Mezz</t>
  </si>
  <si>
    <t>Total Interest on Senior 1</t>
  </si>
  <si>
    <t>Total Interest on Mezz</t>
  </si>
  <si>
    <t>Total / Average</t>
  </si>
  <si>
    <t>Opex Analysis</t>
  </si>
  <si>
    <t>Opex per unit</t>
  </si>
  <si>
    <t>Total Opex</t>
  </si>
  <si>
    <t>Financial Model</t>
  </si>
  <si>
    <t>Lower than Internal Parameters</t>
  </si>
  <si>
    <t>Vacancies, Bad Debts, Revenue Escalation &amp; Opex (First 5-Years)</t>
  </si>
  <si>
    <t>Analyst Comment</t>
  </si>
  <si>
    <t>Vacancies</t>
  </si>
  <si>
    <t>Bad Debts</t>
  </si>
  <si>
    <t>Revenue Escalation</t>
  </si>
  <si>
    <t>Opex Escalation</t>
  </si>
  <si>
    <t>Summary - Outcomes</t>
  </si>
  <si>
    <t>Financially Viable</t>
  </si>
  <si>
    <t>Covenants</t>
  </si>
  <si>
    <t>Rule</t>
  </si>
  <si>
    <t>1st Year of Operations</t>
  </si>
  <si>
    <t>3rd of Operations</t>
  </si>
  <si>
    <t>Post Operations</t>
  </si>
  <si>
    <t>Meets Criteria</t>
  </si>
  <si>
    <t>Positive Net Income</t>
  </si>
  <si>
    <t>Positive Cashflows (Annual)</t>
  </si>
  <si>
    <t>Positive Cashflows (Closing Balance)</t>
  </si>
  <si>
    <t>Senior Tenure</t>
  </si>
  <si>
    <t>Mezz (Straight) Tenure</t>
  </si>
  <si>
    <t>Mezz (Sweep) Tenure</t>
  </si>
  <si>
    <t>Total Count</t>
  </si>
  <si>
    <t>Green Count</t>
  </si>
  <si>
    <t>% Green Count</t>
  </si>
  <si>
    <t>Proposed Capital Structure</t>
  </si>
  <si>
    <t>Proportion (excl. Admin)</t>
  </si>
  <si>
    <t>Loan Tenure</t>
  </si>
  <si>
    <t>Pricing</t>
  </si>
  <si>
    <t>Total</t>
  </si>
  <si>
    <t>SARS Tranfer Duty  Framework</t>
  </si>
  <si>
    <t>Property Value</t>
  </si>
  <si>
    <t>Transfer Duty Rate</t>
  </si>
  <si>
    <t>Rate</t>
  </si>
  <si>
    <t>Min</t>
  </si>
  <si>
    <t>Max</t>
  </si>
  <si>
    <t>3% on value above R1100 000</t>
  </si>
  <si>
    <t>R12 375 + 6% on the value above R1 512 500</t>
  </si>
  <si>
    <t>R48 675 + 8% on value above R2 117 500</t>
  </si>
  <si>
    <t>R99 675 + 11% on value above R2 722 500</t>
  </si>
  <si>
    <t>Above</t>
  </si>
  <si>
    <t>R1 128 600 + 13% on value above R12 100 000</t>
  </si>
  <si>
    <t>Other Transfter Costs Framework(as per Property 24)</t>
  </si>
  <si>
    <t>If Property Value is R2 000 000</t>
  </si>
  <si>
    <t>% of Property Value</t>
  </si>
  <si>
    <t>Property Transfer Costs</t>
  </si>
  <si>
    <t>Deeds Office Levy (Non VATable)</t>
  </si>
  <si>
    <t>Other Application Fees</t>
  </si>
  <si>
    <t>Transfer Duty  (As per the SARS framework)</t>
  </si>
  <si>
    <t>Other Application Fees(Postage,Admin,etc.)</t>
  </si>
  <si>
    <t>Revenue &amp; Opex Escalation</t>
  </si>
  <si>
    <t xml:space="preserve">               </t>
  </si>
  <si>
    <t>Total Revenue</t>
  </si>
  <si>
    <t>Rev - Growth</t>
  </si>
  <si>
    <t>Opex - Growth</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</si>
  <si>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</si>
  <si>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</si>
  <si>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</si>
  <si>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</si>
  <si>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</si>
  <si>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</si>
  <si>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</si>
  <si>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</si>
  <si>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</si>
  <si>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</si>
  <si>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</si>
  <si>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</si>
  <si>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</si>
  <si>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</si>
  <si>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</si>
  <si>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</si>
  <si>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</si>
  <si>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</si>
  <si>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</si>
  <si>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</si>
  <si>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</si>
  <si>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</si>
  <si>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</si>
  <si>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</si>
  <si>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</si>
  <si>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</si>
  <si>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</si>
  <si>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</si>
  <si>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</si>
  <si>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</si>
  <si>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</si>
  <si>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</si>
  <si>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</si>
  <si>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</si>
  <si>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</si>
  <si>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</si>
  <si>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</si>
  <si>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</si>
  <si>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</si>
  <si>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</si>
  <si>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</si>
  <si>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</si>
  <si>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</si>
  <si>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</si>
  <si>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</si>
  <si>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</si>
  <si>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</si>
  <si>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</si>
  <si>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</si>
  <si>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</si>
  <si>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</si>
  <si>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</si>
  <si>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</si>
  <si>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</si>
  <si>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</si>
  <si>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</si>
  <si>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</si>
  <si>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</si>
  <si>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</si>
  <si>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</si>
  <si>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Revenue</t>
  </si>
  <si>
    <t>Income Statement</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</si>
  <si>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</si>
  <si>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</si>
  <si>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</si>
  <si>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</si>
  <si>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</si>
  <si>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</si>
  <si>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</si>
  <si>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</si>
  <si>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</si>
  <si>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</si>
  <si>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</si>
  <si>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</si>
  <si>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</si>
  <si>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</si>
  <si>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</si>
  <si>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</si>
  <si>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</si>
  <si>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</si>
  <si>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</si>
  <si>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</si>
  <si>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</si>
  <si>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</si>
  <si>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</si>
  <si>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</si>
  <si>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</si>
  <si>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Rental Revenue</t>
  </si>
  <si>
    <t>Recoveries</t>
  </si>
  <si>
    <t>Gross Revenue</t>
  </si>
  <si>
    <t>Net Revenue</t>
  </si>
  <si>
    <t>Operating Costs</t>
  </si>
  <si>
    <t>Depreciations/Armortisation</t>
  </si>
  <si>
    <t>Net Operating Income (EBIT)</t>
  </si>
  <si>
    <t>Interest Paid NHFC Senior 1</t>
  </si>
  <si>
    <t>Interest Paid NHFC Senior 2</t>
  </si>
  <si>
    <t>Interest Paid Other Senior</t>
  </si>
  <si>
    <t>Interest Paid NHFC Mezz (Sweep)</t>
  </si>
  <si>
    <t>Interest Paid Other Mezz (Straight)</t>
  </si>
  <si>
    <t>Interest Paid NHC Junior</t>
  </si>
  <si>
    <t>Interest Paid Othere Junior</t>
  </si>
  <si>
    <t>Earnings Before Tax (EBT)</t>
  </si>
  <si>
    <t>Net Income</t>
  </si>
  <si>
    <t>Dividend Paid</t>
  </si>
  <si>
    <t>Balance Sheet</t>
  </si>
  <si>
    <t>Current Assets</t>
  </si>
  <si>
    <t>Inventory</t>
  </si>
  <si>
    <t>Opening Account Recievables</t>
  </si>
  <si>
    <t>Accounts Recievables</t>
  </si>
  <si>
    <t>Bad Debt</t>
  </si>
  <si>
    <t>Closing Balnace Accounts Recievables</t>
  </si>
  <si>
    <t>Cash &amp; Cash Equivalents</t>
  </si>
  <si>
    <t>Long Term Assets</t>
  </si>
  <si>
    <t>Opening PPE - Porperty, Plant &amp; Equipment</t>
  </si>
  <si>
    <t>New PPE - Property, Plant &amp; Equipment</t>
  </si>
  <si>
    <t>Capitalized Interest (Senior 1)</t>
  </si>
  <si>
    <t>Capitalized Interest (Senior 2)</t>
  </si>
  <si>
    <t>Capitalized Interest (Mezz-Sweep)</t>
  </si>
  <si>
    <t>Capitalized Interest (Mezz - Straight)</t>
  </si>
  <si>
    <t>Depreciation&amp; Armortisation</t>
  </si>
  <si>
    <t>Closing PPE - Property, Plant &amp; Equipment</t>
  </si>
  <si>
    <t>TOTAL ASSETS</t>
  </si>
  <si>
    <t>Current Liabilities</t>
  </si>
  <si>
    <t>Accounts Payable</t>
  </si>
  <si>
    <t>Short-Term Loans</t>
  </si>
  <si>
    <t>Long-Term Liabilities</t>
  </si>
  <si>
    <t>Opening Balance Long - Term Loans</t>
  </si>
  <si>
    <t>Closing Long - Term Loans</t>
  </si>
  <si>
    <t>TOTAL LiABILITIES</t>
  </si>
  <si>
    <t>Opening Shareholders Equity</t>
  </si>
  <si>
    <t>Shareholders Contribution</t>
  </si>
  <si>
    <t>Retained Income (Net Income - Dividends)</t>
  </si>
  <si>
    <t>CLOSING TOTAL SHAREHOLDERS EQUITY</t>
  </si>
  <si>
    <t>TOTAL LIABILITIES &amp; SHAREHOLDERS EQUITY</t>
  </si>
  <si>
    <t>Balance</t>
  </si>
  <si>
    <t>Cashflow Statement</t>
  </si>
  <si>
    <t>Cashflow from Operating Activities</t>
  </si>
  <si>
    <t>Changes in Accounts Receivable</t>
  </si>
  <si>
    <t>Changes in Accounts Payable</t>
  </si>
  <si>
    <t>Changes in Inventory</t>
  </si>
  <si>
    <t>Cashflow from Investing Activities</t>
  </si>
  <si>
    <t>Investment in PPE</t>
  </si>
  <si>
    <t>Capitalised Interest</t>
  </si>
  <si>
    <t>Cashflows from Financing Activities</t>
  </si>
  <si>
    <t>Cash from Borrower</t>
  </si>
  <si>
    <t>Capital Repayments (Senior &amp; Mezz)</t>
  </si>
  <si>
    <t>Share Capital Contributions</t>
  </si>
  <si>
    <t>Dividends Paids</t>
  </si>
  <si>
    <t>Cash Inflow and Outflow</t>
  </si>
  <si>
    <t>Opening Cash Balance</t>
  </si>
  <si>
    <t>Closing Cash Balance</t>
  </si>
  <si>
    <t>Debt service cover (senior loan)</t>
  </si>
  <si>
    <t>Debt service cover (senior loan and mezz)</t>
  </si>
  <si>
    <t>Interest cover senior loan</t>
  </si>
  <si>
    <t>Interest cover senior and mezz</t>
  </si>
  <si>
    <t>EBIT - Tax</t>
  </si>
  <si>
    <t>Cashflows Available for Debt Service (CFADS)</t>
  </si>
  <si>
    <t>Loan Life Coverage Ratio (LLCR)</t>
  </si>
  <si>
    <t>Cost to income ratio</t>
  </si>
  <si>
    <t>Loan to value (Senior loan to value)</t>
  </si>
  <si>
    <t>Loan to value (Senior and GPF junior and mezz to value)</t>
  </si>
  <si>
    <t>3 Months debt reserve senior loan</t>
  </si>
  <si>
    <t>3 Months debt reserve Senior &amp;  Mezz</t>
  </si>
  <si>
    <t>Expected Blended IRR from Senior &amp; Mezz</t>
  </si>
  <si>
    <t>Amount Invested</t>
  </si>
  <si>
    <t>Proportion</t>
  </si>
  <si>
    <t>IRR</t>
  </si>
  <si>
    <t>IRR Contribution</t>
  </si>
  <si>
    <t>Blended IRR</t>
  </si>
  <si>
    <t>NHFC Senior 1</t>
  </si>
  <si>
    <t>NHFC Senior 2</t>
  </si>
  <si>
    <t>NHFC Mezz</t>
  </si>
  <si>
    <t xml:space="preserve">       </t>
  </si>
  <si>
    <t>Month</t>
  </si>
  <si>
    <t>Moratorium months</t>
  </si>
  <si>
    <t>Moratorium years</t>
  </si>
  <si>
    <t>Admin/Facility Fee</t>
  </si>
  <si>
    <t>Tenure</t>
  </si>
  <si>
    <t>Tenure-Moratorium</t>
  </si>
  <si>
    <t>Number of Equity Disbursement (Months)</t>
  </si>
  <si>
    <t>This will never mis align with moratorium</t>
  </si>
  <si>
    <t>Senior Loan Total Amount</t>
  </si>
  <si>
    <t>Initial Disbursement (incl. Admin Fee)</t>
  </si>
  <si>
    <t>Disbursement (excl. Admin Fee</t>
  </si>
  <si>
    <t>Monthly Repayment</t>
  </si>
  <si>
    <t>Opening Balance</t>
  </si>
  <si>
    <t>New Loan</t>
  </si>
  <si>
    <t>Interest Charge (Capitalised)</t>
  </si>
  <si>
    <t>Interest Repayments</t>
  </si>
  <si>
    <t>Capital Repayments</t>
  </si>
  <si>
    <t>Total Repayment</t>
  </si>
  <si>
    <t>Closing Balance</t>
  </si>
  <si>
    <t>Disbursements</t>
  </si>
  <si>
    <t>New Loan (Disbursement)</t>
  </si>
  <si>
    <t>Month 61</t>
  </si>
  <si>
    <t>Month 62</t>
  </si>
  <si>
    <t>Month 63</t>
  </si>
  <si>
    <t>Month 64</t>
  </si>
  <si>
    <t>Month 65</t>
  </si>
  <si>
    <t>Month 66</t>
  </si>
  <si>
    <t>Month 67</t>
  </si>
  <si>
    <t>Month 68</t>
  </si>
  <si>
    <t>Month 69</t>
  </si>
  <si>
    <t>Month 70</t>
  </si>
  <si>
    <t>Month 71</t>
  </si>
  <si>
    <t>Month 72</t>
  </si>
  <si>
    <t>Month 73</t>
  </si>
  <si>
    <t>Month 74</t>
  </si>
  <si>
    <t>Month 75</t>
  </si>
  <si>
    <t>Month 76</t>
  </si>
  <si>
    <t>Month 77</t>
  </si>
  <si>
    <t>Month 78</t>
  </si>
  <si>
    <t>Month 79</t>
  </si>
  <si>
    <t>Month 80</t>
  </si>
  <si>
    <t>Month 81</t>
  </si>
  <si>
    <t>Month 82</t>
  </si>
  <si>
    <t>Month 83</t>
  </si>
  <si>
    <t>Month 84</t>
  </si>
  <si>
    <t>Month 85</t>
  </si>
  <si>
    <t>Month 86</t>
  </si>
  <si>
    <t>Month 87</t>
  </si>
  <si>
    <t>Month 88</t>
  </si>
  <si>
    <t>Month 89</t>
  </si>
  <si>
    <t>Month 90</t>
  </si>
  <si>
    <t>Month 91</t>
  </si>
  <si>
    <t>Month 92</t>
  </si>
  <si>
    <t>Month 93</t>
  </si>
  <si>
    <t>Month 94</t>
  </si>
  <si>
    <t>Month 95</t>
  </si>
  <si>
    <t>Month 96</t>
  </si>
  <si>
    <t>Month 97</t>
  </si>
  <si>
    <t>Month 98</t>
  </si>
  <si>
    <t>Month 99</t>
  </si>
  <si>
    <t>Month 100</t>
  </si>
  <si>
    <t>Month 101</t>
  </si>
  <si>
    <t>Month 102</t>
  </si>
  <si>
    <t>Month 103</t>
  </si>
  <si>
    <t>Month 104</t>
  </si>
  <si>
    <t>Month 105</t>
  </si>
  <si>
    <t>Month 106</t>
  </si>
  <si>
    <t>Month 107</t>
  </si>
  <si>
    <t>Month 108</t>
  </si>
  <si>
    <t>Month 109</t>
  </si>
  <si>
    <t>Month 110</t>
  </si>
  <si>
    <t>Month 111</t>
  </si>
  <si>
    <t>Month 112</t>
  </si>
  <si>
    <t>Month 113</t>
  </si>
  <si>
    <t>Month 114</t>
  </si>
  <si>
    <t>Month 115</t>
  </si>
  <si>
    <t>Month 116</t>
  </si>
  <si>
    <t>Month 117</t>
  </si>
  <si>
    <t>Month 118</t>
  </si>
  <si>
    <t>Month 119</t>
  </si>
  <si>
    <t>Month 120</t>
  </si>
  <si>
    <t>Month 121</t>
  </si>
  <si>
    <t>Month 122</t>
  </si>
  <si>
    <t>Month 123</t>
  </si>
  <si>
    <t>Month 124</t>
  </si>
  <si>
    <t>Month 125</t>
  </si>
  <si>
    <t>Month 126</t>
  </si>
  <si>
    <t>Month 127</t>
  </si>
  <si>
    <t>Month 128</t>
  </si>
  <si>
    <t>Month 129</t>
  </si>
  <si>
    <t>Month 130</t>
  </si>
  <si>
    <t>Month 131</t>
  </si>
  <si>
    <t>Month 132</t>
  </si>
  <si>
    <t>Month 133</t>
  </si>
  <si>
    <t>Month 134</t>
  </si>
  <si>
    <t>Month 135</t>
  </si>
  <si>
    <t>Month 136</t>
  </si>
  <si>
    <t>Month 137</t>
  </si>
  <si>
    <t>Month 138</t>
  </si>
  <si>
    <t>Month 139</t>
  </si>
  <si>
    <t>Month 140</t>
  </si>
  <si>
    <t>Month 141</t>
  </si>
  <si>
    <t>Month 142</t>
  </si>
  <si>
    <t>Month 143</t>
  </si>
  <si>
    <t>Month 144</t>
  </si>
  <si>
    <t>Month 145</t>
  </si>
  <si>
    <t>Month 146</t>
  </si>
  <si>
    <t>Month 147</t>
  </si>
  <si>
    <t>Month 148</t>
  </si>
  <si>
    <t>Month 149</t>
  </si>
  <si>
    <t>Month 150</t>
  </si>
  <si>
    <t>Month 151</t>
  </si>
  <si>
    <t>Month 152</t>
  </si>
  <si>
    <t>Month 153</t>
  </si>
  <si>
    <t>Month 154</t>
  </si>
  <si>
    <t>Month 155</t>
  </si>
  <si>
    <t>Month 156</t>
  </si>
  <si>
    <t>Month 157</t>
  </si>
  <si>
    <t>Month 158</t>
  </si>
  <si>
    <t>Month 159</t>
  </si>
  <si>
    <t>Month 160</t>
  </si>
  <si>
    <t>Month 161</t>
  </si>
  <si>
    <t>Month 162</t>
  </si>
  <si>
    <t>Month 163</t>
  </si>
  <si>
    <t>Month 164</t>
  </si>
  <si>
    <t>Month 165</t>
  </si>
  <si>
    <t>Month 166</t>
  </si>
  <si>
    <t>Month 167</t>
  </si>
  <si>
    <t>Month 168</t>
  </si>
  <si>
    <t>Month 169</t>
  </si>
  <si>
    <t>Month 170</t>
  </si>
  <si>
    <t>Month 171</t>
  </si>
  <si>
    <t>Month 172</t>
  </si>
  <si>
    <t>Month 173</t>
  </si>
  <si>
    <t>Month 174</t>
  </si>
  <si>
    <t>Month 175</t>
  </si>
  <si>
    <t>Month 176</t>
  </si>
  <si>
    <t>Month 177</t>
  </si>
  <si>
    <t>Month 178</t>
  </si>
  <si>
    <t>Month 179</t>
  </si>
  <si>
    <t>Month 180</t>
  </si>
  <si>
    <t>Month 181</t>
  </si>
  <si>
    <t>Month 182</t>
  </si>
  <si>
    <t>Month 183</t>
  </si>
  <si>
    <t>Month 184</t>
  </si>
  <si>
    <t>Month 185</t>
  </si>
  <si>
    <t>Month 186</t>
  </si>
  <si>
    <t>Month 187</t>
  </si>
  <si>
    <t>Month 188</t>
  </si>
  <si>
    <t>Month 189</t>
  </si>
  <si>
    <t>Month 190</t>
  </si>
  <si>
    <t>Month 191</t>
  </si>
  <si>
    <t>Month 192</t>
  </si>
  <si>
    <t>Month 193</t>
  </si>
  <si>
    <t>Month 194</t>
  </si>
  <si>
    <t>Month 195</t>
  </si>
  <si>
    <t>Month 196</t>
  </si>
  <si>
    <t>Month 197</t>
  </si>
  <si>
    <t>Month 198</t>
  </si>
  <si>
    <t>Month 199</t>
  </si>
  <si>
    <t>Month 200</t>
  </si>
  <si>
    <t>Month 201</t>
  </si>
  <si>
    <t>Month 202</t>
  </si>
  <si>
    <t>Month 203</t>
  </si>
  <si>
    <t>Month 204</t>
  </si>
  <si>
    <t>Month 205</t>
  </si>
  <si>
    <t>Month 206</t>
  </si>
  <si>
    <t>Month 207</t>
  </si>
  <si>
    <t>Month 208</t>
  </si>
  <si>
    <t>Month 209</t>
  </si>
  <si>
    <t>Month 210</t>
  </si>
  <si>
    <t>Month 211</t>
  </si>
  <si>
    <t>Month 212</t>
  </si>
  <si>
    <t>Month 213</t>
  </si>
  <si>
    <t>Month 214</t>
  </si>
  <si>
    <t>Month 215</t>
  </si>
  <si>
    <t>Month 216</t>
  </si>
  <si>
    <t>Month 217</t>
  </si>
  <si>
    <t>Month 218</t>
  </si>
  <si>
    <t>Month 219</t>
  </si>
  <si>
    <t>Month 220</t>
  </si>
  <si>
    <t>Month 221</t>
  </si>
  <si>
    <t>Month 222</t>
  </si>
  <si>
    <t>Month 223</t>
  </si>
  <si>
    <t>Month 224</t>
  </si>
  <si>
    <t>Month 225</t>
  </si>
  <si>
    <t>Month 226</t>
  </si>
  <si>
    <t>Month 227</t>
  </si>
  <si>
    <t>Month 228</t>
  </si>
  <si>
    <t>Month 229</t>
  </si>
  <si>
    <t>Month 230</t>
  </si>
  <si>
    <t>Month 231</t>
  </si>
  <si>
    <t>Month 232</t>
  </si>
  <si>
    <t>Month 233</t>
  </si>
  <si>
    <t>Month 234</t>
  </si>
  <si>
    <t>Month 235</t>
  </si>
  <si>
    <t>Month 236</t>
  </si>
  <si>
    <t>Month 237</t>
  </si>
  <si>
    <t>Month 238</t>
  </si>
  <si>
    <t>Month 239</t>
  </si>
  <si>
    <t>Month 240</t>
  </si>
  <si>
    <t>Month 241</t>
  </si>
  <si>
    <t>Month 242</t>
  </si>
  <si>
    <t>Month 243</t>
  </si>
  <si>
    <t>Month 244</t>
  </si>
  <si>
    <t>Month 245</t>
  </si>
  <si>
    <t>Month 246</t>
  </si>
  <si>
    <t>Month 247</t>
  </si>
  <si>
    <t>Month 248</t>
  </si>
  <si>
    <t>Month 249</t>
  </si>
  <si>
    <t>Month 250</t>
  </si>
  <si>
    <t>Month 251</t>
  </si>
  <si>
    <t>Month 252</t>
  </si>
  <si>
    <t>Month 253</t>
  </si>
  <si>
    <t>Month 254</t>
  </si>
  <si>
    <t>Month 255</t>
  </si>
  <si>
    <t>Month 256</t>
  </si>
  <si>
    <t>Month 257</t>
  </si>
  <si>
    <t>Month 258</t>
  </si>
  <si>
    <t>Month 259</t>
  </si>
  <si>
    <t>Month 260</t>
  </si>
  <si>
    <t>Month 261</t>
  </si>
  <si>
    <t>Month 262</t>
  </si>
  <si>
    <t>Month 263</t>
  </si>
  <si>
    <t>Month 264</t>
  </si>
  <si>
    <t>Month 265</t>
  </si>
  <si>
    <t>Month 266</t>
  </si>
  <si>
    <t>Month 267</t>
  </si>
  <si>
    <t>Month 268</t>
  </si>
  <si>
    <t>Month 269</t>
  </si>
  <si>
    <t>Month 270</t>
  </si>
  <si>
    <t>Month 271</t>
  </si>
  <si>
    <t>Month 272</t>
  </si>
  <si>
    <t>Month 273</t>
  </si>
  <si>
    <t>Month 274</t>
  </si>
  <si>
    <t>Month 275</t>
  </si>
  <si>
    <t>Month 276</t>
  </si>
  <si>
    <t>Month 277</t>
  </si>
  <si>
    <t>Month 278</t>
  </si>
  <si>
    <t>Month 279</t>
  </si>
  <si>
    <t>Month 280</t>
  </si>
  <si>
    <t>Month 281</t>
  </si>
  <si>
    <t>Month 282</t>
  </si>
  <si>
    <t>Month 283</t>
  </si>
  <si>
    <t>Month 284</t>
  </si>
  <si>
    <t>Month 285</t>
  </si>
  <si>
    <t>Month 286</t>
  </si>
  <si>
    <t>Month 287</t>
  </si>
  <si>
    <t>Month 288</t>
  </si>
  <si>
    <t>Month 289</t>
  </si>
  <si>
    <t>Month 290</t>
  </si>
  <si>
    <t>Month 291</t>
  </si>
  <si>
    <t>Month 292</t>
  </si>
  <si>
    <t>Month 293</t>
  </si>
  <si>
    <t>Month 294</t>
  </si>
  <si>
    <t>Month 295</t>
  </si>
  <si>
    <t>Month 296</t>
  </si>
  <si>
    <t>Month 297</t>
  </si>
  <si>
    <t>Month 298</t>
  </si>
  <si>
    <t>Month 299</t>
  </si>
  <si>
    <t>Month 300</t>
  </si>
  <si>
    <t>Month 301</t>
  </si>
  <si>
    <t>Month 302</t>
  </si>
  <si>
    <t>Month 303</t>
  </si>
  <si>
    <t>Month 304</t>
  </si>
  <si>
    <t>Month 305</t>
  </si>
  <si>
    <t>Month 306</t>
  </si>
  <si>
    <t>Month 307</t>
  </si>
  <si>
    <t>Month 308</t>
  </si>
  <si>
    <t>Month 309</t>
  </si>
  <si>
    <t>Month 310</t>
  </si>
  <si>
    <t>Month 311</t>
  </si>
  <si>
    <t>Month 312</t>
  </si>
  <si>
    <t>Month 313</t>
  </si>
  <si>
    <t>Month 314</t>
  </si>
  <si>
    <t>Month 315</t>
  </si>
  <si>
    <t>Month 316</t>
  </si>
  <si>
    <t>Month 317</t>
  </si>
  <si>
    <t>Month 318</t>
  </si>
  <si>
    <t>Month 319</t>
  </si>
  <si>
    <t>Month 320</t>
  </si>
  <si>
    <t>Month 321</t>
  </si>
  <si>
    <t>Month 322</t>
  </si>
  <si>
    <t>Month 323</t>
  </si>
  <si>
    <t>Month 324</t>
  </si>
  <si>
    <t>Month 325</t>
  </si>
  <si>
    <t>Month 326</t>
  </si>
  <si>
    <t>Month 327</t>
  </si>
  <si>
    <t>Month 328</t>
  </si>
  <si>
    <t>Month 329</t>
  </si>
  <si>
    <t>Month 330</t>
  </si>
  <si>
    <t>Month 331</t>
  </si>
  <si>
    <t>Month 332</t>
  </si>
  <si>
    <t>Month 333</t>
  </si>
  <si>
    <t>Month 334</t>
  </si>
  <si>
    <t>Month 335</t>
  </si>
  <si>
    <t>Month 336</t>
  </si>
  <si>
    <t>Month 337</t>
  </si>
  <si>
    <t>Month 338</t>
  </si>
  <si>
    <t>Month 339</t>
  </si>
  <si>
    <t>Month 340</t>
  </si>
  <si>
    <t>Month 341</t>
  </si>
  <si>
    <t>Month 342</t>
  </si>
  <si>
    <t>Month 343</t>
  </si>
  <si>
    <t>Month 344</t>
  </si>
  <si>
    <t>Month 345</t>
  </si>
  <si>
    <t>Month 346</t>
  </si>
  <si>
    <t>Month 347</t>
  </si>
  <si>
    <t>Month 348</t>
  </si>
  <si>
    <t>Month 349</t>
  </si>
  <si>
    <t>Month 350</t>
  </si>
  <si>
    <t>Month 351</t>
  </si>
  <si>
    <t>Month 352</t>
  </si>
  <si>
    <t>Month 353</t>
  </si>
  <si>
    <t>Month 354</t>
  </si>
  <si>
    <t>Month 355</t>
  </si>
  <si>
    <t>Month 356</t>
  </si>
  <si>
    <t>Month 357</t>
  </si>
  <si>
    <t>Month 358</t>
  </si>
  <si>
    <t>Month 359</t>
  </si>
  <si>
    <t>Month 360</t>
  </si>
  <si>
    <t>Interest Charge</t>
  </si>
  <si>
    <t>Capital Repayment</t>
  </si>
  <si>
    <t>Repayment</t>
  </si>
  <si>
    <t>Item Senior 1</t>
  </si>
  <si>
    <t>Cash outflow</t>
  </si>
  <si>
    <t>Cash inflow</t>
  </si>
  <si>
    <t>Net Cash</t>
  </si>
  <si>
    <t>Expeted IRR</t>
  </si>
  <si>
    <t>Real Tenure</t>
  </si>
  <si>
    <t>Item Mezz (Straight Line)</t>
  </si>
  <si>
    <t>NHFC - Mezz</t>
  </si>
  <si>
    <t>Mezz Loan Total Amount</t>
  </si>
  <si>
    <t>Cash Sweep</t>
  </si>
  <si>
    <t>Iterest Repayments</t>
  </si>
  <si>
    <t>Senior 1 Repayment</t>
  </si>
  <si>
    <t>Total Repayment (Senior1)</t>
  </si>
  <si>
    <t>Total Repayment (Senior2)</t>
  </si>
  <si>
    <t>Monthly Repayments</t>
  </si>
  <si>
    <t>Debt Capacity</t>
  </si>
  <si>
    <t>Optimal Debt 
Capacity @ 20 YEARS</t>
  </si>
  <si>
    <t>Optimal Debt 
Capacity @ 30 YEARS</t>
  </si>
  <si>
    <t xml:space="preserve">
(Decision Making)</t>
  </si>
  <si>
    <t>Occupancy</t>
  </si>
  <si>
    <t>Collections</t>
  </si>
  <si>
    <t>Rent per unit</t>
  </si>
  <si>
    <t>Unit Risk factor(overall Bad Bebts&amp;Vacancies)</t>
  </si>
  <si>
    <t>Unit Normalised rental(Net Rental)</t>
  </si>
  <si>
    <t>Number of Units</t>
  </si>
  <si>
    <t>Gros rent</t>
  </si>
  <si>
    <t>Monthly Total net rent</t>
  </si>
  <si>
    <t xml:space="preserve">Monthly Total Opex </t>
  </si>
  <si>
    <t>NOI</t>
  </si>
  <si>
    <t>Adjusted NOI at DSCR of 1.1</t>
  </si>
  <si>
    <t>Annual Adjusted NOI</t>
  </si>
  <si>
    <r>
      <t xml:space="preserve">Loan term </t>
    </r>
    <r>
      <rPr>
        <b/>
        <sz val="11"/>
        <color theme="1"/>
        <rFont val="Aptos Narrow"/>
        <family val="2"/>
        <scheme val="minor"/>
      </rPr>
      <t>(N)</t>
    </r>
  </si>
  <si>
    <r>
      <t xml:space="preserve">Pricing </t>
    </r>
    <r>
      <rPr>
        <b/>
        <sz val="11"/>
        <color theme="1"/>
        <rFont val="Aptos Narrow"/>
        <family val="2"/>
        <scheme val="minor"/>
      </rPr>
      <t>(I)</t>
    </r>
  </si>
  <si>
    <r>
      <t>Adjusted NOI</t>
    </r>
    <r>
      <rPr>
        <b/>
        <sz val="11"/>
        <color theme="1"/>
        <rFont val="Aptos Narrow"/>
        <family val="2"/>
        <scheme val="minor"/>
      </rPr>
      <t xml:space="preserve"> (PMT)</t>
    </r>
  </si>
  <si>
    <r>
      <t>Max Loan amount</t>
    </r>
    <r>
      <rPr>
        <b/>
        <sz val="11"/>
        <color theme="1"/>
        <rFont val="Aptos Narrow"/>
        <family val="2"/>
        <scheme val="minor"/>
      </rPr>
      <t xml:space="preserve"> (PV)</t>
    </r>
    <r>
      <rPr>
        <sz val="11"/>
        <color theme="1"/>
        <rFont val="Aptos Narrow"/>
        <family val="2"/>
        <scheme val="minor"/>
      </rPr>
      <t xml:space="preserve"> </t>
    </r>
    <r>
      <rPr>
        <b/>
        <sz val="11"/>
        <color theme="1"/>
        <rFont val="Aptos Narrow"/>
        <family val="2"/>
        <scheme val="minor"/>
      </rPr>
      <t>A</t>
    </r>
  </si>
  <si>
    <t>Maximum debt</t>
  </si>
  <si>
    <t>Total Development Costs</t>
  </si>
  <si>
    <t>Equity Required</t>
  </si>
  <si>
    <t>Debt shortfall</t>
  </si>
  <si>
    <t>Facility two(Equity)</t>
  </si>
  <si>
    <t>Debt structure options</t>
  </si>
  <si>
    <t>Verification Documentation</t>
  </si>
  <si>
    <t>Internal Parameters</t>
  </si>
  <si>
    <t>Valuation</t>
  </si>
  <si>
    <t>YES</t>
  </si>
  <si>
    <t>Lower - Use Parameters</t>
  </si>
  <si>
    <t>NO</t>
  </si>
  <si>
    <t>Acquisition &amp; Refurbishment</t>
  </si>
  <si>
    <t>Affordable Housing (Private Rental)</t>
  </si>
  <si>
    <t>Higher - Historic / Market Data</t>
  </si>
  <si>
    <t>Acquisition</t>
  </si>
  <si>
    <t>Social Housing</t>
  </si>
  <si>
    <t>In-Line</t>
  </si>
  <si>
    <t xml:space="preserve">Refinancing </t>
  </si>
  <si>
    <t>Affordable Housing (Development for Sale))</t>
  </si>
  <si>
    <t>Silent-Use Parameters</t>
  </si>
  <si>
    <t>Incremental Housing</t>
  </si>
  <si>
    <t>Legal Opinion</t>
  </si>
  <si>
    <t>Supportive</t>
  </si>
  <si>
    <t>Not Supportive</t>
  </si>
  <si>
    <t>EBIT/(Senior Total Repayment)</t>
  </si>
  <si>
    <t>EBIT/(Senior &amp; Mezz Total Repayment)</t>
  </si>
  <si>
    <t>EBIT/(Senior Interest Charge)</t>
  </si>
  <si>
    <t>EBIT/(Senior &amp; Mezz Interest Charge)</t>
  </si>
  <si>
    <t>LLCR</t>
  </si>
  <si>
    <t>3Months debt reserve senior loan</t>
  </si>
  <si>
    <t>Braamlofts 2023</t>
  </si>
  <si>
    <t xml:space="preserve">Number of beds </t>
  </si>
  <si>
    <t xml:space="preserve">Number of beds occupied </t>
  </si>
  <si>
    <t>Occupancy percentage</t>
  </si>
  <si>
    <t>JAN 2023</t>
  </si>
  <si>
    <t>FEB 2023</t>
  </si>
  <si>
    <t>MAR 2023</t>
  </si>
  <si>
    <t>APR 2023</t>
  </si>
  <si>
    <t>MAY 2023</t>
  </si>
  <si>
    <t>JUN 2023</t>
  </si>
  <si>
    <t>JUL 2023</t>
  </si>
  <si>
    <t>AUG 2023</t>
  </si>
  <si>
    <t>SEP 2023</t>
  </si>
  <si>
    <t>OCT 2023</t>
  </si>
  <si>
    <t>NOV 2023</t>
  </si>
  <si>
    <t>DEC 2023</t>
  </si>
  <si>
    <t>Braamlofts 2024</t>
  </si>
  <si>
    <t>JAN 2024</t>
  </si>
  <si>
    <t>FEB 2024</t>
  </si>
  <si>
    <t>MAR 2024</t>
  </si>
  <si>
    <t>APR 2024</t>
  </si>
  <si>
    <t>MAY 2024</t>
  </si>
  <si>
    <t>JUN 2024</t>
  </si>
  <si>
    <t>JUL 2024</t>
  </si>
  <si>
    <t>AUG 2024</t>
  </si>
  <si>
    <t>SEP 2024</t>
  </si>
  <si>
    <t>OCT 2024</t>
  </si>
  <si>
    <t>NOV 2024</t>
  </si>
  <si>
    <t>DEC 2024</t>
  </si>
  <si>
    <t>80 Jorissen 2023</t>
  </si>
  <si>
    <t>80 Jorissen 2024</t>
  </si>
  <si>
    <t>Billed</t>
  </si>
  <si>
    <t>Reciept</t>
  </si>
  <si>
    <t>YMCA 2023</t>
  </si>
  <si>
    <t>YMCA 2024</t>
  </si>
  <si>
    <t>Rev/Bed</t>
  </si>
  <si>
    <t>RevO/Bed</t>
  </si>
  <si>
    <t>Opex/Bed</t>
  </si>
  <si>
    <t>12months</t>
  </si>
  <si>
    <t>13months</t>
  </si>
  <si>
    <t>Beds</t>
  </si>
  <si>
    <t>YMCA</t>
  </si>
  <si>
    <t>Other Income</t>
  </si>
  <si>
    <t>Operating Expenses</t>
  </si>
  <si>
    <t>Braamlofts</t>
  </si>
  <si>
    <t>80 Jorissen</t>
  </si>
  <si>
    <t>Building cost</t>
  </si>
  <si>
    <t>ESCALATION</t>
  </si>
  <si>
    <t>PROFESSIONAL FEES INCLUDING DISBURSEMENTS</t>
  </si>
  <si>
    <t>GENERAL COSTS excluding land cost</t>
  </si>
  <si>
    <t>DEVELOPMENT MANAGEMENT</t>
  </si>
  <si>
    <t xml:space="preserve">all 563 beds </t>
  </si>
  <si>
    <t>Operating costs per the client report</t>
  </si>
  <si>
    <t>How is this even possible ? And why did this only account for the Admin fee and other operational expenseas excluded ?? Not a good reflection of the perfomance of the building . Also refer to page 5 of the latest high level proposal.</t>
  </si>
  <si>
    <t>Other (Bond registration)</t>
  </si>
  <si>
    <t xml:space="preserve">External Works </t>
  </si>
  <si>
    <t>Contigency @ 3.8%</t>
  </si>
  <si>
    <t>Land @MV</t>
  </si>
  <si>
    <t>Effective Demand</t>
  </si>
  <si>
    <t>Market share of the effective demand for the property</t>
  </si>
  <si>
    <t xml:space="preserve">Annual  Take up </t>
  </si>
  <si>
    <t xml:space="preserve">Monthly take up </t>
  </si>
  <si>
    <t xml:space="preserve">ABC : Portion 214;Boschfontein 386 IR - OTP
</t>
  </si>
  <si>
    <t>ABC -STUDENT ACCOMMODATION</t>
  </si>
  <si>
    <t>Net Operating Income (EBIT) / Cash In Bank Account</t>
  </si>
  <si>
    <t>Cash Available to Sweep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</si>
</sst>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R&quot;#,##0;[Red]\-&quot;R&quot;#,##0"/>
    <numFmt numFmtId="8" formatCode="&quot;R&quot;#,##0.00;[Red]\-&quot;R&quot;#,##0.00"/>
    <numFmt numFmtId="42" formatCode="_-&quot;R&quot;* #,##0_-;\-&quot;R&quot;* #,##0_-;_-&quot;R&quot;* &quot;-&quot;_-;_-@_-"/>
    <numFmt numFmtId="44" formatCode="_-&quot;R&quot;* #,##0.00_-;\-&quot;R&quot;* #,##0.00_-;_-&quot;R&quot;* &quot;-&quot;??_-;_-@_-"/>
    <numFmt numFmtId="43" formatCode="_-* #,##0.00_-;\-* #,##0.00_-;_-* &quot;-&quot;??_-;_-@_-"/>
    <numFmt numFmtId="164" formatCode="#,##0_ ;\-#,##0\ "/>
    <numFmt numFmtId="165" formatCode="0.0%"/>
    <numFmt numFmtId="166" formatCode="_-* #,##0_-;\-* #,##0_-;_-* &quot;-&quot;??_-;_-@_-"/>
    <numFmt numFmtId="167" formatCode="0.0"/>
    <numFmt numFmtId="168" formatCode="_-&quot;R&quot;* #,##0.0_-;\-&quot;R&quot;* #,##0.0_-;_-&quot;R&quot;* &quot;-&quot;??_-;_-@_-"/>
    <numFmt numFmtId="169" formatCode="_-&quot;R&quot;* #,##0.0_-;\-&quot;R&quot;* #,##0.0_-;_-&quot;R&quot;* &quot;-&quot;?_-;_-@_-"/>
  </numFmts>
  <fonts count="26"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20"/>
      <color theme="0"/>
      <name val="Aptos Narrow"/>
      <family val="2"/>
      <scheme val="minor"/>
    </font>
    <font>
      <sz val="8"/>
      <name val="Aptos Narrow"/>
      <family val="2"/>
      <scheme val="minor"/>
    </font>
    <font>
      <b/>
      <sz val="11"/>
      <color theme="1"/>
      <name val="Aptos Narrow"/>
      <family val="2"/>
      <scheme val="minor"/>
    </font>
    <font>
      <b/>
      <sz val="10"/>
      <color theme="0"/>
      <name val="Arial"/>
      <family val="2"/>
    </font>
    <font>
      <sz val="10"/>
      <color theme="1"/>
      <name val="Arial"/>
      <family val="2"/>
    </font>
    <font>
      <b/>
      <sz val="10"/>
      <color theme="1"/>
      <name val="Arial"/>
      <family val="2"/>
    </font>
    <font>
      <b/>
      <sz val="11"/>
      <name val="Aptos Narrow"/>
      <family val="2"/>
      <scheme val="minor"/>
    </font>
    <font>
      <b/>
      <sz val="16"/>
      <color theme="0"/>
      <name val="Aptos Narrow"/>
      <family val="2"/>
      <scheme val="minor"/>
    </font>
    <font>
      <i/>
      <sz val="10"/>
      <color theme="1"/>
      <name val="Aptos Narrow"/>
      <family val="2"/>
      <scheme val="minor"/>
    </font>
    <font>
      <sz val="11"/>
      <color theme="1"/>
      <name val="Arial"/>
      <family val="2"/>
    </font>
    <font>
      <sz val="11"/>
      <name val="Aptos Narrow"/>
      <family val="2"/>
      <scheme val="minor"/>
    </font>
    <font>
      <sz val="11"/>
      <color theme="1"/>
      <name val="Arial Narrow"/>
      <family val="2"/>
    </font>
    <font>
      <b/>
      <sz val="11"/>
      <color theme="1"/>
      <name val="Arial Narrow"/>
      <family val="2"/>
    </font>
    <font>
      <b/>
      <sz val="11"/>
      <color theme="0"/>
      <name val="Arial Narrow"/>
      <family val="2"/>
    </font>
    <font>
      <b/>
      <sz val="11"/>
      <name val="Arial Narrow"/>
      <family val="2"/>
    </font>
    <font>
      <sz val="11"/>
      <name val="Arial Narrow"/>
      <family val="2"/>
    </font>
    <font>
      <sz val="11"/>
      <color rgb="FF00B0F0"/>
      <name val="Arial Narrow"/>
      <family val="2"/>
    </font>
    <font>
      <b/>
      <sz val="11"/>
      <color rgb="FF00B0F0"/>
      <name val="Arial Narrow"/>
      <family val="2"/>
    </font>
    <font>
      <sz val="11"/>
      <color rgb="FFFF0000"/>
      <name val="Aptos Narrow"/>
      <family val="2"/>
      <scheme val="minor"/>
    </font>
    <font>
      <i/>
      <sz val="11"/>
      <color rgb="FFFF0000"/>
      <name val="Aptos Narrow"/>
      <family val="2"/>
      <scheme val="minor"/>
    </font>
    <font>
      <u/>
      <sz val="11"/>
      <color theme="10"/>
      <name val="Aptos Narrow"/>
      <family val="2"/>
      <scheme val="minor"/>
    </font>
    <font>
      <u/>
      <sz val="11"/>
      <name val="Aptos Narrow"/>
      <family val="2"/>
      <scheme val="minor"/>
    </font>
  </fonts>
  <fills count="12">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applyNumberFormat="0" applyFill="0" applyBorder="0" applyAlignment="0" applyProtection="0"/>
  </cellStyleXfs>
  <cellXfs count="202">
    <xf numFmtId="0" fontId="0" fillId="0" borderId="0" xfId="0"/>
    <xf numFmtId="0" fontId="2" fillId="2" borderId="0" xfId="0" applyFont="1" applyFill="1"/>
    <xf numFmtId="0" fontId="2" fillId="2" borderId="1" xfId="0" applyFont="1" applyFill="1" applyBorder="1"/>
    <xf numFmtId="0" fontId="0" fillId="3" borderId="1" xfId="0" applyFill="1" applyBorder="1"/>
    <xf numFmtId="0" fontId="0" fillId="0" borderId="1" xfId="0" applyBorder="1"/>
    <xf numFmtId="44" fontId="0" fillId="3" borderId="1" xfId="1" applyNumberFormat="1" applyFont="1" applyFill="1" applyBorder="1"/>
    <xf numFmtId="44" fontId="0" fillId="0" borderId="1" xfId="1" applyNumberFormat="1" applyFont="1" applyBorder="1"/>
    <xf numFmtId="9" fontId="0" fillId="0" borderId="1" xfId="2" applyFont="1" applyBorder="1"/>
    <xf numFmtId="0" fontId="0" fillId="3" borderId="0" xfId="0" applyFill="1"/>
    <xf numFmtId="44" fontId="2" fillId="2" borderId="0" xfId="0" applyNumberFormat="1" applyFont="1" applyFill="1"/>
    <xf numFmtId="9" fontId="2" fillId="2" borderId="1" xfId="2" applyFont="1" applyFill="1" applyBorder="1"/>
    <xf numFmtId="44" fontId="3" fillId="2" borderId="1" xfId="1" applyNumberFormat="1" applyFont="1" applyFill="1" applyBorder="1"/>
    <xf numFmtId="44" fontId="3" fillId="2" borderId="1" xfId="2" applyNumberFormat="1" applyFont="1" applyFill="1" applyBorder="1"/>
    <xf numFmtId="164" fontId="0" fillId="3" borderId="1" xfId="1" applyNumberFormat="1" applyFont="1" applyFill="1" applyBorder="1"/>
    <xf numFmtId="164" fontId="2" fillId="2" borderId="1" xfId="1" applyNumberFormat="1" applyFont="1" applyFill="1" applyBorder="1"/>
    <xf numFmtId="9" fontId="0" fillId="3" borderId="1" xfId="2" applyFont="1" applyFill="1" applyBorder="1"/>
    <xf numFmtId="0" fontId="2" fillId="2" borderId="4" xfId="0" applyFont="1" applyFill="1" applyBorder="1"/>
    <xf numFmtId="9" fontId="0" fillId="3" borderId="1" xfId="0" applyNumberFormat="1" applyFill="1" applyBorder="1"/>
    <xf numFmtId="0" fontId="0" fillId="4" borderId="1" xfId="0" applyFill="1" applyBorder="1"/>
    <xf numFmtId="2" fontId="0" fillId="0" borderId="1" xfId="0" applyNumberFormat="1" applyBorder="1"/>
    <xf numFmtId="9" fontId="0" fillId="0" borderId="1" xfId="0" applyNumberFormat="1" applyBorder="1"/>
    <xf numFmtId="10" fontId="0" fillId="0" borderId="1" xfId="0" applyNumberFormat="1" applyBorder="1"/>
    <xf numFmtId="44" fontId="0" fillId="0" borderId="0" xfId="0" applyNumberFormat="1"/>
    <xf numFmtId="44" fontId="0" fillId="0" borderId="1" xfId="0" applyNumberFormat="1" applyBorder="1"/>
    <xf numFmtId="0" fontId="0" fillId="0" borderId="1" xfId="0" applyBorder="1" applyAlignment="1">
      <alignment wrapText="1"/>
    </xf>
    <xf numFmtId="44" fontId="0" fillId="3" borderId="1" xfId="0" applyNumberFormat="1" applyFill="1" applyBorder="1"/>
    <xf numFmtId="0" fontId="6" fillId="0" borderId="0" xfId="0" applyFont="1"/>
    <xf numFmtId="0" fontId="6" fillId="0" borderId="1" xfId="0" applyFont="1" applyBorder="1"/>
    <xf numFmtId="44" fontId="6" fillId="0" borderId="1" xfId="0" applyNumberFormat="1" applyFont="1" applyBorder="1"/>
    <xf numFmtId="8" fontId="0" fillId="0" borderId="1" xfId="0" applyNumberFormat="1" applyBorder="1"/>
    <xf numFmtId="10" fontId="0" fillId="0" borderId="0" xfId="0" applyNumberFormat="1"/>
    <xf numFmtId="0" fontId="7" fillId="2" borderId="0" xfId="0" applyFont="1" applyFill="1"/>
    <xf numFmtId="0" fontId="8" fillId="0" borderId="0" xfId="0" applyFont="1"/>
    <xf numFmtId="0" fontId="9" fillId="0" borderId="0" xfId="0" applyFont="1"/>
    <xf numFmtId="44" fontId="8" fillId="0" borderId="0" xfId="0" applyNumberFormat="1" applyFont="1"/>
    <xf numFmtId="43" fontId="0" fillId="0" borderId="0" xfId="0" applyNumberFormat="1"/>
    <xf numFmtId="43" fontId="0" fillId="0" borderId="0" xfId="1" applyFont="1"/>
    <xf numFmtId="9" fontId="3" fillId="2" borderId="1" xfId="2" applyFont="1" applyFill="1" applyBorder="1"/>
    <xf numFmtId="17" fontId="0" fillId="0" borderId="1" xfId="0" quotePrefix="1" applyNumberFormat="1" applyBorder="1"/>
    <xf numFmtId="0" fontId="0" fillId="0" borderId="1" xfId="0" quotePrefix="1" applyBorder="1"/>
    <xf numFmtId="43" fontId="0" fillId="0" borderId="1" xfId="1" applyFont="1" applyBorder="1"/>
    <xf numFmtId="9" fontId="0" fillId="0" borderId="0" xfId="2" applyFont="1"/>
    <xf numFmtId="44" fontId="2" fillId="2" borderId="1" xfId="0" applyNumberFormat="1" applyFont="1" applyFill="1" applyBorder="1"/>
    <xf numFmtId="0" fontId="0" fillId="0" borderId="6" xfId="0" applyBorder="1"/>
    <xf numFmtId="0" fontId="2" fillId="0" borderId="0" xfId="0" applyFont="1"/>
    <xf numFmtId="0" fontId="10" fillId="0" borderId="0" xfId="0" applyFont="1"/>
    <xf numFmtId="0" fontId="9" fillId="0" borderId="9" xfId="0" applyFont="1" applyBorder="1"/>
    <xf numFmtId="44" fontId="9" fillId="0" borderId="9" xfId="0" applyNumberFormat="1" applyFont="1" applyBorder="1"/>
    <xf numFmtId="0" fontId="9" fillId="0" borderId="10" xfId="0" applyFont="1" applyBorder="1"/>
    <xf numFmtId="44" fontId="9" fillId="0" borderId="10" xfId="0" applyNumberFormat="1" applyFont="1" applyBorder="1"/>
    <xf numFmtId="42" fontId="8" fillId="0" borderId="0" xfId="0" applyNumberFormat="1" applyFont="1"/>
    <xf numFmtId="0" fontId="2" fillId="2" borderId="7" xfId="0" applyFont="1" applyFill="1" applyBorder="1"/>
    <xf numFmtId="10" fontId="0" fillId="3" borderId="1" xfId="2" applyNumberFormat="1" applyFont="1" applyFill="1" applyBorder="1"/>
    <xf numFmtId="0" fontId="12" fillId="0" borderId="0" xfId="0" applyFont="1" applyAlignment="1">
      <alignment horizontal="left" indent="2"/>
    </xf>
    <xf numFmtId="0" fontId="12" fillId="3" borderId="0" xfId="0" applyFont="1" applyFill="1" applyAlignment="1">
      <alignment horizontal="left" indent="2"/>
    </xf>
    <xf numFmtId="0" fontId="0" fillId="7" borderId="0" xfId="0" applyFill="1"/>
    <xf numFmtId="44" fontId="12" fillId="0" borderId="0" xfId="0" applyNumberFormat="1" applyFont="1" applyAlignment="1">
      <alignment horizontal="left" indent="2"/>
    </xf>
    <xf numFmtId="0" fontId="0" fillId="8" borderId="0" xfId="0" applyFill="1"/>
    <xf numFmtId="0" fontId="0" fillId="9" borderId="0" xfId="0" applyFill="1"/>
    <xf numFmtId="44" fontId="6" fillId="0" borderId="0" xfId="0" applyNumberFormat="1" applyFont="1"/>
    <xf numFmtId="44" fontId="6" fillId="3" borderId="0" xfId="0" applyNumberFormat="1" applyFont="1" applyFill="1"/>
    <xf numFmtId="0" fontId="2" fillId="0" borderId="4" xfId="0" applyFont="1" applyBorder="1"/>
    <xf numFmtId="0" fontId="2" fillId="2" borderId="1" xfId="0" applyFont="1" applyFill="1" applyBorder="1" applyAlignment="1">
      <alignment horizontal="center"/>
    </xf>
    <xf numFmtId="2" fontId="0" fillId="0" borderId="0" xfId="0" applyNumberFormat="1"/>
    <xf numFmtId="0" fontId="13" fillId="0" borderId="1" xfId="0" applyFont="1" applyBorder="1"/>
    <xf numFmtId="165" fontId="0" fillId="0" borderId="1" xfId="2" applyNumberFormat="1" applyFont="1" applyBorder="1"/>
    <xf numFmtId="165" fontId="0" fillId="0" borderId="1" xfId="0" applyNumberFormat="1" applyBorder="1"/>
    <xf numFmtId="10" fontId="0" fillId="3" borderId="1" xfId="0" applyNumberFormat="1" applyFill="1" applyBorder="1"/>
    <xf numFmtId="44" fontId="14" fillId="0" borderId="1" xfId="0" applyNumberFormat="1" applyFont="1" applyBorder="1"/>
    <xf numFmtId="0" fontId="14" fillId="0" borderId="1" xfId="0" applyFont="1" applyBorder="1"/>
    <xf numFmtId="9" fontId="0" fillId="0" borderId="1" xfId="2" applyFont="1" applyBorder="1" applyAlignment="1">
      <alignment horizontal="right"/>
    </xf>
    <xf numFmtId="9" fontId="2" fillId="2" borderId="1" xfId="0" applyNumberFormat="1" applyFont="1" applyFill="1" applyBorder="1"/>
    <xf numFmtId="1" fontId="0" fillId="0" borderId="1" xfId="0" applyNumberFormat="1" applyBorder="1"/>
    <xf numFmtId="0" fontId="0" fillId="10" borderId="0" xfId="0" applyFill="1"/>
    <xf numFmtId="9" fontId="0" fillId="10" borderId="0" xfId="0" applyNumberFormat="1" applyFill="1"/>
    <xf numFmtId="0" fontId="0" fillId="10" borderId="1" xfId="0" applyFill="1" applyBorder="1"/>
    <xf numFmtId="165" fontId="0" fillId="3" borderId="1" xfId="2" applyNumberFormat="1" applyFont="1" applyFill="1" applyBorder="1"/>
    <xf numFmtId="0" fontId="6" fillId="3" borderId="1" xfId="0" applyFont="1" applyFill="1" applyBorder="1" applyAlignment="1">
      <alignment wrapText="1"/>
    </xf>
    <xf numFmtId="0" fontId="2" fillId="2" borderId="1" xfId="0" applyFont="1" applyFill="1" applyBorder="1" applyAlignment="1">
      <alignment vertical="center"/>
    </xf>
    <xf numFmtId="0" fontId="2" fillId="2" borderId="11" xfId="0" applyFont="1" applyFill="1" applyBorder="1"/>
    <xf numFmtId="0" fontId="0" fillId="0" borderId="6" xfId="0" applyBorder="1" applyAlignment="1">
      <alignment vertical="center" wrapText="1"/>
    </xf>
    <xf numFmtId="0" fontId="0" fillId="0" borderId="8" xfId="0" applyBorder="1" applyAlignment="1">
      <alignment vertical="center" wrapText="1"/>
    </xf>
    <xf numFmtId="0" fontId="10" fillId="0" borderId="1" xfId="0" applyFont="1" applyBorder="1"/>
    <xf numFmtId="0" fontId="15" fillId="4" borderId="0" xfId="0" applyFont="1" applyFill="1"/>
    <xf numFmtId="0" fontId="15" fillId="4" borderId="13" xfId="0" applyFont="1" applyFill="1" applyBorder="1"/>
    <xf numFmtId="9" fontId="17" fillId="2" borderId="14" xfId="0" applyNumberFormat="1" applyFont="1" applyFill="1" applyBorder="1" applyAlignment="1">
      <alignment wrapText="1"/>
    </xf>
    <xf numFmtId="9" fontId="17" fillId="2" borderId="15" xfId="0" applyNumberFormat="1" applyFont="1" applyFill="1" applyBorder="1" applyAlignment="1">
      <alignment wrapText="1"/>
    </xf>
    <xf numFmtId="0" fontId="15" fillId="4" borderId="16" xfId="0" applyFont="1" applyFill="1" applyBorder="1"/>
    <xf numFmtId="9" fontId="18" fillId="11" borderId="0" xfId="0" applyNumberFormat="1" applyFont="1" applyFill="1" applyAlignment="1">
      <alignment horizontal="center" vertical="center" wrapText="1"/>
    </xf>
    <xf numFmtId="0" fontId="18" fillId="11" borderId="17" xfId="0" applyFont="1" applyFill="1" applyBorder="1" applyAlignment="1">
      <alignment horizontal="center" vertical="center" wrapText="1"/>
    </xf>
    <xf numFmtId="0" fontId="19" fillId="4" borderId="0" xfId="0" applyFont="1" applyFill="1" applyAlignment="1">
      <alignment horizontal="center"/>
    </xf>
    <xf numFmtId="9" fontId="20" fillId="4" borderId="0" xfId="0" applyNumberFormat="1" applyFont="1" applyFill="1"/>
    <xf numFmtId="9" fontId="20" fillId="4" borderId="17" xfId="0" applyNumberFormat="1" applyFont="1" applyFill="1" applyBorder="1"/>
    <xf numFmtId="9" fontId="15" fillId="4" borderId="16" xfId="2" applyFont="1" applyFill="1" applyBorder="1"/>
    <xf numFmtId="166" fontId="20" fillId="4" borderId="0" xfId="1" applyNumberFormat="1" applyFont="1" applyFill="1" applyBorder="1"/>
    <xf numFmtId="0" fontId="6" fillId="4" borderId="16" xfId="0" applyFont="1" applyFill="1" applyBorder="1"/>
    <xf numFmtId="166" fontId="15" fillId="7" borderId="0" xfId="1" applyNumberFormat="1" applyFont="1" applyFill="1" applyBorder="1"/>
    <xf numFmtId="166" fontId="15" fillId="7" borderId="17" xfId="0" applyNumberFormat="1" applyFont="1" applyFill="1" applyBorder="1"/>
    <xf numFmtId="0" fontId="0" fillId="4" borderId="16" xfId="0" applyFill="1" applyBorder="1"/>
    <xf numFmtId="166" fontId="20" fillId="4" borderId="17" xfId="1" applyNumberFormat="1" applyFont="1" applyFill="1" applyBorder="1"/>
    <xf numFmtId="166" fontId="21" fillId="4" borderId="0" xfId="1" applyNumberFormat="1" applyFont="1" applyFill="1" applyBorder="1"/>
    <xf numFmtId="166" fontId="21" fillId="4" borderId="17" xfId="1" applyNumberFormat="1" applyFont="1" applyFill="1" applyBorder="1"/>
    <xf numFmtId="9" fontId="16" fillId="4" borderId="16" xfId="2" applyFont="1" applyFill="1" applyBorder="1"/>
    <xf numFmtId="166" fontId="15" fillId="4" borderId="0" xfId="1" applyNumberFormat="1" applyFont="1" applyFill="1" applyBorder="1"/>
    <xf numFmtId="0" fontId="15" fillId="4" borderId="17" xfId="0" applyFont="1" applyFill="1" applyBorder="1"/>
    <xf numFmtId="166" fontId="20" fillId="4" borderId="0" xfId="0" applyNumberFormat="1" applyFont="1" applyFill="1"/>
    <xf numFmtId="166" fontId="20" fillId="4" borderId="17" xfId="0" applyNumberFormat="1" applyFont="1" applyFill="1" applyBorder="1"/>
    <xf numFmtId="0" fontId="16" fillId="4" borderId="0" xfId="0" applyFont="1" applyFill="1"/>
    <xf numFmtId="43" fontId="15" fillId="4" borderId="0" xfId="1" applyFont="1" applyFill="1" applyBorder="1"/>
    <xf numFmtId="10" fontId="16" fillId="7" borderId="0" xfId="2" applyNumberFormat="1" applyFont="1" applyFill="1" applyBorder="1"/>
    <xf numFmtId="10" fontId="16" fillId="7" borderId="17" xfId="0" applyNumberFormat="1" applyFont="1" applyFill="1" applyBorder="1"/>
    <xf numFmtId="166" fontId="21" fillId="4" borderId="0" xfId="0" applyNumberFormat="1" applyFont="1" applyFill="1"/>
    <xf numFmtId="166" fontId="21" fillId="4" borderId="17" xfId="0" applyNumberFormat="1" applyFont="1" applyFill="1" applyBorder="1"/>
    <xf numFmtId="166" fontId="16" fillId="4" borderId="3" xfId="1" applyNumberFormat="1" applyFont="1" applyFill="1" applyBorder="1"/>
    <xf numFmtId="166" fontId="16" fillId="4" borderId="18" xfId="0" applyNumberFormat="1" applyFont="1" applyFill="1" applyBorder="1"/>
    <xf numFmtId="0" fontId="16" fillId="4" borderId="16" xfId="0" applyFont="1" applyFill="1" applyBorder="1"/>
    <xf numFmtId="166" fontId="16" fillId="11" borderId="0" xfId="1" applyNumberFormat="1" applyFont="1" applyFill="1" applyBorder="1"/>
    <xf numFmtId="166" fontId="16" fillId="11" borderId="17" xfId="1" applyNumberFormat="1" applyFont="1" applyFill="1" applyBorder="1"/>
    <xf numFmtId="0" fontId="15" fillId="4" borderId="19" xfId="0" applyFont="1" applyFill="1" applyBorder="1"/>
    <xf numFmtId="9" fontId="15" fillId="4" borderId="12" xfId="2" applyFont="1" applyFill="1" applyBorder="1"/>
    <xf numFmtId="9" fontId="15" fillId="4" borderId="20" xfId="2" applyFont="1" applyFill="1" applyBorder="1"/>
    <xf numFmtId="9" fontId="15" fillId="4" borderId="0" xfId="2" applyFont="1" applyFill="1"/>
    <xf numFmtId="43" fontId="17" fillId="2" borderId="0" xfId="1" applyFont="1" applyFill="1" applyBorder="1"/>
    <xf numFmtId="166" fontId="17" fillId="2" borderId="0" xfId="2" applyNumberFormat="1" applyFont="1" applyFill="1"/>
    <xf numFmtId="166" fontId="15" fillId="4" borderId="0" xfId="1" applyNumberFormat="1" applyFont="1" applyFill="1"/>
    <xf numFmtId="166" fontId="15" fillId="4" borderId="0" xfId="0" applyNumberFormat="1" applyFont="1" applyFill="1"/>
    <xf numFmtId="166" fontId="16" fillId="4" borderId="0" xfId="0" applyNumberFormat="1" applyFont="1" applyFill="1"/>
    <xf numFmtId="44" fontId="0" fillId="3" borderId="0" xfId="0" applyNumberFormat="1" applyFill="1"/>
    <xf numFmtId="0" fontId="10" fillId="3" borderId="1" xfId="0" applyFont="1" applyFill="1" applyBorder="1" applyAlignment="1">
      <alignment horizontal="center"/>
    </xf>
    <xf numFmtId="44" fontId="6" fillId="3" borderId="1" xfId="0" applyNumberFormat="1" applyFont="1" applyFill="1" applyBorder="1"/>
    <xf numFmtId="164" fontId="0" fillId="0" borderId="1" xfId="0" applyNumberFormat="1" applyBorder="1"/>
    <xf numFmtId="44" fontId="0" fillId="4" borderId="0" xfId="0" applyNumberFormat="1" applyFill="1"/>
    <xf numFmtId="44" fontId="8" fillId="3" borderId="0" xfId="0" applyNumberFormat="1" applyFont="1" applyFill="1"/>
    <xf numFmtId="0" fontId="0" fillId="0" borderId="0" xfId="0" applyAlignment="1">
      <alignment horizontal="center"/>
    </xf>
    <xf numFmtId="6" fontId="6" fillId="0" borderId="0" xfId="0" applyNumberFormat="1" applyFont="1" applyAlignment="1">
      <alignment horizontal="center"/>
    </xf>
    <xf numFmtId="9" fontId="0" fillId="0" borderId="0" xfId="0" applyNumberFormat="1" applyAlignment="1">
      <alignment horizontal="center"/>
    </xf>
    <xf numFmtId="9" fontId="0" fillId="0" borderId="0" xfId="2" applyFont="1" applyAlignment="1">
      <alignment horizontal="center"/>
    </xf>
    <xf numFmtId="6" fontId="0" fillId="0" borderId="0" xfId="0" applyNumberFormat="1" applyAlignment="1">
      <alignment horizontal="center"/>
    </xf>
    <xf numFmtId="0" fontId="6" fillId="0" borderId="0" xfId="0" applyFont="1" applyAlignment="1">
      <alignment horizontal="center"/>
    </xf>
    <xf numFmtId="0" fontId="23" fillId="0" borderId="0" xfId="0" applyFont="1"/>
    <xf numFmtId="6" fontId="0" fillId="0" borderId="0" xfId="0" applyNumberFormat="1"/>
    <xf numFmtId="165" fontId="0" fillId="0" borderId="0" xfId="2" applyNumberFormat="1" applyFont="1"/>
    <xf numFmtId="0" fontId="0" fillId="0" borderId="0" xfId="0" applyAlignment="1">
      <alignment horizontal="center" wrapText="1"/>
    </xf>
    <xf numFmtId="8" fontId="0" fillId="0" borderId="0" xfId="0" applyNumberFormat="1"/>
    <xf numFmtId="2" fontId="0" fillId="6" borderId="0" xfId="0" applyNumberFormat="1" applyFill="1"/>
    <xf numFmtId="44" fontId="22" fillId="0" borderId="0" xfId="0" applyNumberFormat="1" applyFont="1"/>
    <xf numFmtId="167" fontId="0" fillId="0" borderId="0" xfId="0" applyNumberFormat="1"/>
    <xf numFmtId="0" fontId="2" fillId="2" borderId="1" xfId="0" applyFont="1" applyFill="1" applyBorder="1" applyAlignment="1">
      <alignment horizontal="center" vertical="center"/>
    </xf>
    <xf numFmtId="0" fontId="0" fillId="0" borderId="1" xfId="0" applyBorder="1" applyAlignment="1">
      <alignment horizontal="left"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2" xfId="0" applyFont="1" applyFill="1" applyBorder="1" applyAlignment="1">
      <alignment horizontal="center"/>
    </xf>
    <xf numFmtId="0" fontId="2" fillId="2" borderId="3" xfId="0" applyFont="1" applyFill="1" applyBorder="1" applyAlignment="1">
      <alignment horizontal="center"/>
    </xf>
    <xf numFmtId="0" fontId="0" fillId="0" borderId="8" xfId="0" applyBorder="1" applyAlignment="1">
      <alignment horizontal="center" vertical="center" wrapText="1"/>
    </xf>
    <xf numFmtId="0" fontId="0" fillId="0" borderId="7" xfId="0" applyBorder="1" applyAlignment="1">
      <alignment vertical="center" wrapText="1"/>
    </xf>
    <xf numFmtId="44" fontId="0" fillId="3" borderId="1" xfId="5" applyNumberFormat="1" applyFont="1" applyFill="1" applyBorder="1"/>
    <xf numFmtId="0" fontId="14" fillId="3" borderId="1" xfId="0" applyFont="1" applyFill="1" applyBorder="1"/>
    <xf numFmtId="44" fontId="14" fillId="3" borderId="1" xfId="5" applyNumberFormat="1" applyFont="1" applyFill="1" applyBorder="1"/>
    <xf numFmtId="17" fontId="0" fillId="0" borderId="0" xfId="0" applyNumberFormat="1"/>
    <xf numFmtId="0" fontId="0" fillId="0" borderId="7" xfId="0" applyBorder="1"/>
    <xf numFmtId="0" fontId="0" fillId="0" borderId="8" xfId="0" applyBorder="1"/>
    <xf numFmtId="44" fontId="0" fillId="0" borderId="21" xfId="1" applyNumberFormat="1" applyFont="1" applyBorder="1"/>
    <xf numFmtId="168" fontId="2" fillId="2" borderId="0" xfId="0" applyNumberFormat="1" applyFont="1" applyFill="1"/>
    <xf numFmtId="0" fontId="0" fillId="3" borderId="22" xfId="0" applyFill="1" applyBorder="1"/>
    <xf numFmtId="0" fontId="0" fillId="3" borderId="23" xfId="0" applyFill="1" applyBorder="1"/>
    <xf numFmtId="0" fontId="0" fillId="3" borderId="24" xfId="0" applyFill="1" applyBorder="1"/>
    <xf numFmtId="0" fontId="25" fillId="3" borderId="24" xfId="6" applyFont="1" applyFill="1" applyBorder="1"/>
    <xf numFmtId="0" fontId="0" fillId="3" borderId="25" xfId="0" applyFill="1" applyBorder="1"/>
    <xf numFmtId="0" fontId="0" fillId="6" borderId="0" xfId="0" applyFill="1"/>
    <xf numFmtId="0" fontId="0" fillId="0" borderId="6" xfId="0" quotePrefix="1" applyBorder="1" applyAlignment="1">
      <alignment horizontal="center" vertical="center" wrapText="1"/>
    </xf>
    <xf numFmtId="169" fontId="0" fillId="0" borderId="0" xfId="0" applyNumberFormat="1"/>
    <xf numFmtId="0" fontId="0" fillId="3" borderId="0" xfId="2" applyNumberFormat="1" applyFont="1" applyFill="1" applyBorder="1"/>
    <xf numFmtId="9" fontId="0" fillId="0" borderId="0" xfId="0" applyNumberFormat="1"/>
    <xf numFmtId="0" fontId="4" fillId="2" borderId="0" xfId="0" applyFont="1" applyFill="1" applyAlignment="1">
      <alignment horizontal="center"/>
    </xf>
    <xf numFmtId="0" fontId="2" fillId="2" borderId="1" xfId="0" applyFont="1" applyFill="1" applyBorder="1" applyAlignment="1">
      <alignment horizontal="center"/>
    </xf>
    <xf numFmtId="0" fontId="2" fillId="2" borderId="5" xfId="0" applyFont="1" applyFill="1" applyBorder="1" applyAlignment="1">
      <alignment horizontal="center" wrapText="1"/>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0" fontId="2" fillId="2" borderId="11" xfId="0" applyFont="1" applyFill="1" applyBorder="1" applyAlignment="1">
      <alignment horizontal="center"/>
    </xf>
    <xf numFmtId="0" fontId="2" fillId="2" borderId="10" xfId="0" applyFont="1" applyFill="1" applyBorder="1" applyAlignment="1">
      <alignment horizontal="center"/>
    </xf>
    <xf numFmtId="0" fontId="2" fillId="2" borderId="5" xfId="0" applyFont="1" applyFill="1" applyBorder="1" applyAlignment="1">
      <alignment horizontal="center"/>
    </xf>
    <xf numFmtId="0" fontId="2" fillId="2" borderId="0" xfId="0" applyFont="1" applyFill="1" applyAlignment="1">
      <alignment horizontal="center"/>
    </xf>
    <xf numFmtId="0" fontId="2" fillId="2" borderId="8" xfId="0" applyFont="1" applyFill="1" applyBorder="1" applyAlignment="1">
      <alignment horizontal="center" vertical="center"/>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wrapText="1"/>
    </xf>
    <xf numFmtId="0" fontId="11" fillId="2" borderId="0" xfId="0" applyFont="1" applyFill="1" applyAlignment="1">
      <alignment horizontal="center"/>
    </xf>
    <xf numFmtId="0" fontId="2" fillId="2" borderId="4" xfId="0" applyFont="1" applyFill="1" applyBorder="1" applyAlignment="1">
      <alignment horizontal="center"/>
    </xf>
    <xf numFmtId="0" fontId="2" fillId="2" borderId="21" xfId="0" applyFont="1" applyFill="1" applyBorder="1" applyAlignment="1">
      <alignment horizontal="center"/>
    </xf>
    <xf numFmtId="0" fontId="0" fillId="0" borderId="0" xfId="0" applyAlignment="1">
      <alignment horizontal="center"/>
    </xf>
    <xf numFmtId="0" fontId="4" fillId="2" borderId="0" xfId="0" applyFont="1" applyFill="1" applyAlignment="1">
      <alignment horizontal="left"/>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16" fillId="6" borderId="12" xfId="0" applyFont="1" applyFill="1" applyBorder="1" applyAlignment="1">
      <alignment horizontal="center"/>
    </xf>
    <xf numFmtId="0" fontId="2" fillId="5" borderId="0" xfId="0" applyFont="1" applyFill="1" applyAlignment="1">
      <alignment horizontal="center"/>
    </xf>
    <xf numFmtId="0" fontId="2" fillId="5" borderId="1" xfId="0" applyFont="1" applyFill="1" applyBorder="1" applyAlignment="1">
      <alignment horizontal="center"/>
    </xf>
    <xf numFmtId="0" fontId="2" fillId="6" borderId="0" xfId="0" applyFont="1" applyFill="1" applyAlignment="1">
      <alignment horizontal="center"/>
    </xf>
    <xf numFmtId="0" fontId="3" fillId="2" borderId="0" xfId="0" applyFont="1" applyFill="1"/>
    <xf numFmtId="44" fontId="3" fillId="2" borderId="0" xfId="0" applyNumberFormat="1" applyFont="1" applyFill="1"/>
  </cellXfs>
  <cellStyles count="7">
    <cellStyle name="Comma" xfId="1" builtinId="3"/>
    <cellStyle name="Comma 2" xfId="3" xr:uid="{FC2E9589-15B0-483B-827E-B6F1E27EEB95}"/>
    <cellStyle name="Comma 2 2" xfId="5" xr:uid="{D1D4BE7D-52FC-4644-B041-7F0CD1CF65BA}"/>
    <cellStyle name="Comma 3" xfId="4" xr:uid="{E9249EC4-7D61-44E8-A741-27AF6AB9CCCA}"/>
    <cellStyle name="Hyperlink" xfId="6" builtinId="8"/>
    <cellStyle name="Normal" xfId="0" builtinId="0"/>
    <cellStyle name="Per cent" xfId="2" builtinId="5"/>
  </cellStyles>
  <dxfs count="61">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Olwethu Mzaca" id="{51D7489B-8636-4753-92BD-079E449B7FCC}" userId="S::Olwethum@nhfc.co.za::ce0caf61-9dbc-4ae5-8398-cc9a78da58b8" providerId="AD"/>
  <person displayName="Nthabiseng Ramatshekgisa" id="{527F97BE-EE07-4628-B586-4B1CDDBE96C3}" userId="S::Nthabisengr@nhfc.co.za::8fcf6d9f-be5d-402f-b5cf-2e43d2c582c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1" dT="2025-03-08T12:35:32.63" personId="{51D7489B-8636-4753-92BD-079E449B7FCC}" id="{DD294AFD-71B6-4F38-92A0-3B5ED6699446}">
    <text>Must match the High Level Proposal, Elemental Estimates &amp; BOQ, OTP &amp; Title Deed, Valuation, Market Study.</text>
  </threadedComment>
  <threadedComment ref="N18" dT="2026-01-08T10:30:16.64" personId="{527F97BE-EE07-4628-B586-4B1CDDBE96C3}" id="{332B1338-FD6F-4027-B9F9-8FE91DBFF132}">
    <text>Supply shortage according to the Market study provided. Refer to page 19/20</text>
  </threadedComment>
  <threadedComment ref="W18" dT="2026-04-28T08:22:40.21" personId="{527F97BE-EE07-4628-B586-4B1CDDBE96C3}" id="{8892F412-6C28-473E-B159-38DB562F9279}">
    <text>Per the equity confirmation letter from Khomanani</text>
  </threadedComment>
  <threadedComment ref="G45" dT="2025-03-04T08:21:41.50" personId="{51D7489B-8636-4753-92BD-079E449B7FCC}" id="{6689E841-CB16-4E9F-8F06-6B5C89A27B93}">
    <text>Acquisitions: 36months of Historic Information, High Level proposal, must match Market Study/signed contracts or accreditation
Developments: High Level proposal, must match Market Study/signed contracts or accreditation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B106" dT="2025-03-06T07:57:03.13" personId="{51D7489B-8636-4753-92BD-079E449B7FCC}" id="{90C331E8-D2F6-44D9-8AD3-DB5E01A2D755}">
    <text>LLCR is calculated by dividing the net present value (NPV) of the money available for debt repayment by the amount of outstanding debt. LLCR is similar to the debt service coverage ratio (DSCR), but it is more commonly used in project financing because of its long-term nature.</text>
  </threadedComment>
  <threadedComment ref="B106" dT="2025-03-06T08:02:17.68" personId="{51D7489B-8636-4753-92BD-079E449B7FCC}" id="{B689116D-FA5B-45DB-AEE9-C5E6A59BE7F1}" parentId="{90C331E8-D2F6-44D9-8AD3-DB5E01A2D755}">
    <text>LLCR&gt;1: Indicates that the project’s cashflows are sufficient to repay the debt, suggesting a lower risk of default.
LLCR=1: Suggests that the project’s cashflows are just enough to cover debt repayments, implying a balanced but potentially risk-prone situation.
LLCR&lt;1: Signals that the project may not generate enough cashflows to cover its debt obligations, indicating a higher risk of default.</text>
  </threadedComment>
</ThreadedComments>
</file>

<file path=xl/threadedComments/threadedComment3.xml><?xml version="1.0" encoding="utf-8"?>
<ThreadedComments xmlns="http://schemas.microsoft.com/office/spreadsheetml/2018/threadedcomments" xmlns:x="http://schemas.openxmlformats.org/spreadsheetml/2006/main">
  <threadedComment ref="D20" dT="2025-02-20T06:48:15.93" personId="{51D7489B-8636-4753-92BD-079E449B7FCC}" id="{BD9D41BC-313B-45E4-9395-B87F5165211C}">
    <text>=Total Loan Amount/Number of Disbursements) + Admin Fee</text>
  </threadedComment>
  <threadedComment ref="C43" dT="2025-03-05T07:30:09.67" personId="{51D7489B-8636-4753-92BD-079E449B7FCC}" id="{81EF7E1E-9324-44B3-A906-4935BF245E68}">
    <text>Capitalised interest is interest that is added to the outstanding balance of a loan instead of being paid when due.</text>
  </threadedComment>
  <threadedComment ref="C43" dT="2025-03-05T07:35:19.49" personId="{51D7489B-8636-4753-92BD-079E449B7FCC}" id="{66CC110B-347F-4A67-886A-0F033A8B0E89}" parentId="{81EF7E1E-9324-44B3-A906-4935BF245E68}">
    <text>Capitalised interest is reported on a balance sheet as part of the cost of a long-term asset, meaning it is added to the asset value on the asset side of the balance sheet, rather than being listed as a separate interest expense on the income statement; essentially it increases the total value of the asset being financed with borrowed funds</text>
  </threadedComment>
</ThreadedComments>
</file>

<file path=xl/threadedComments/threadedComment4.xml><?xml version="1.0" encoding="utf-8"?>
<ThreadedComments xmlns="http://schemas.microsoft.com/office/spreadsheetml/2018/threadedcomments" xmlns:x="http://schemas.openxmlformats.org/spreadsheetml/2006/main">
  <threadedComment ref="D21" dT="2025-02-20T06:48:15.93" personId="{51D7489B-8636-4753-92BD-079E449B7FCC}" id="{18EF01E3-B138-4CD9-A71C-994ED006B1FD}">
    <text>=Total Loan Amount/Number of Disbursements) + Admin Fee</text>
  </threadedComment>
  <threadedComment ref="C24" dT="2025-07-22T06:56:09.99" personId="{51D7489B-8636-4753-92BD-079E449B7FCC}" id="{6D07B308-7E9D-43F1-B1A7-B9E0211DA35F}">
    <text>Index Match says: In the ARRAY, go pick out where the “opening balance” meets “month 18”</text>
  </threadedComment>
  <threadedComment ref="C44" dT="2025-03-05T07:30:09.67" personId="{51D7489B-8636-4753-92BD-079E449B7FCC}" id="{9E5649E4-63D6-488A-8B8B-4B3DA5DCD8F3}">
    <text>Capitalised interest is interest that is added to the outstanding balance of a loan instead of being paid when due.</text>
  </threadedComment>
  <threadedComment ref="C44" dT="2025-03-05T07:35:19.49" personId="{51D7489B-8636-4753-92BD-079E449B7FCC}" id="{2203D45E-E8B5-434B-92C7-65D854B1933C}" parentId="{9E5649E4-63D6-488A-8B8B-4B3DA5DCD8F3}">
    <text>Capitalised interest is reported on a balance sheet as part of the cost of a long-term asset, meaning it is added to the asset value on the asset side of the balance sheet, rather than being listed as a separate interest expense on the income statement; essentially it increases the total value of the asset being financed with borrowed funds</text>
  </threadedComment>
</ThreadedComments>
</file>

<file path=xl/threadedComments/threadedComment5.xml><?xml version="1.0" encoding="utf-8"?>
<ThreadedComments xmlns="http://schemas.microsoft.com/office/spreadsheetml/2018/threadedcomments" xmlns:x="http://schemas.openxmlformats.org/spreadsheetml/2006/main">
  <threadedComment ref="D20" dT="2025-02-20T06:48:15.93" personId="{51D7489B-8636-4753-92BD-079E449B7FCC}" id="{E6AD2D39-ABE0-4048-93D4-C40E3919241D}">
    <text>=Total Loan Amount/Number of Disbursements) + Admin Fee</text>
  </threadedComment>
  <threadedComment ref="C43" dT="2025-03-05T07:30:09.67" personId="{51D7489B-8636-4753-92BD-079E449B7FCC}" id="{50B77159-1D0B-4013-9902-3A7BA602215C}">
    <text>Capitalised interest is interest that is added to the outstanding balance of a loan instead of being paid when due.</text>
  </threadedComment>
  <threadedComment ref="C43" dT="2025-03-05T07:35:19.49" personId="{51D7489B-8636-4753-92BD-079E449B7FCC}" id="{DD8B5B62-D3BC-4B32-BCCC-2905E0ACECFF}" parentId="{50B77159-1D0B-4013-9902-3A7BA602215C}">
    <text>Capitalised interest is reported on a balance sheet as part of the cost of a long-term asset, meaning it is added to the asset value on the asset side of the balance sheet, rather than being listed as a separate interest expense on the income statement; essentially it increases the total value of the asset being financed with borrowed funds</text>
  </threadedComment>
</ThreadedComments>
</file>

<file path=xl/threadedComments/threadedComment6.xml><?xml version="1.0" encoding="utf-8"?>
<ThreadedComments xmlns="http://schemas.microsoft.com/office/spreadsheetml/2018/threadedcomments" xmlns:x="http://schemas.openxmlformats.org/spreadsheetml/2006/main">
  <threadedComment ref="D19" dT="2025-02-20T06:48:15.93" personId="{51D7489B-8636-4753-92BD-079E449B7FCC}" id="{EDC35759-9B6B-4022-A2B8-FE7B3EF22C8C}">
    <text>=Total Loan Amount/Number of Disbursements) + Admin Fee</text>
  </threadedComment>
  <threadedComment ref="C36" dT="2025-03-05T07:29:30.06" personId="{51D7489B-8636-4753-92BD-079E449B7FCC}" id="{A0C12444-0BB9-4D38-B0D1-EA4CF211870A}">
    <text>Capitalised interest is interest that is added to the outstanding balance of a loan instead of being paid when due.</text>
  </threadedComment>
  <threadedComment ref="C36" dT="2025-03-05T07:35:52.67" personId="{51D7489B-8636-4753-92BD-079E449B7FCC}" id="{09DD219E-3EDC-44F8-9664-46B25FF99BB4}" parentId="{A0C12444-0BB9-4D38-B0D1-EA4CF211870A}">
    <text>Capitalised interest is reported on a balance sheet as part of the cost of a long-term asset, meaning it is added to the asset value on the asset side of the balance sheet, rather than being listed as a separate interest expense on the income statement; essentially it increases the total value of the asset being financed with borrowed funds</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EE212-931D-4A83-9005-CDC710A752C1}">
  <dimension ref="A1:O49"/>
  <sheetViews>
    <sheetView topLeftCell="A4" zoomScale="77" zoomScaleNormal="90" workbookViewId="0">
      <selection activeCell="I13" sqref="I13"/>
    </sheetView>
  </sheetViews>
  <sheetFormatPr defaultRowHeight="14.5" x14ac:dyDescent="0.35"/>
  <cols>
    <col min="2" max="2" width="36.81640625" customWidth="1"/>
    <col min="3" max="3" width="19.1796875" customWidth="1"/>
    <col min="4" max="4" width="20.1796875" customWidth="1"/>
    <col min="5" max="5" width="20.54296875" customWidth="1"/>
    <col min="6" max="6" width="12.81640625" customWidth="1"/>
    <col min="7" max="7" width="13.453125" customWidth="1"/>
    <col min="8" max="8" width="21.54296875" customWidth="1"/>
    <col min="9" max="9" width="12.54296875" customWidth="1"/>
    <col min="10" max="10" width="55.1796875" customWidth="1"/>
  </cols>
  <sheetData>
    <row r="1" spans="1:15" x14ac:dyDescent="0.35">
      <c r="B1" s="180" t="s">
        <v>104</v>
      </c>
      <c r="C1" s="180"/>
      <c r="D1" s="180"/>
      <c r="E1" s="180"/>
      <c r="F1" s="180"/>
      <c r="G1" s="180"/>
      <c r="H1" s="180"/>
      <c r="I1" s="180"/>
      <c r="J1" s="180"/>
      <c r="K1" s="180"/>
      <c r="L1" s="180"/>
      <c r="M1" s="180"/>
      <c r="N1" s="180"/>
      <c r="O1" s="180"/>
    </row>
    <row r="2" spans="1:15" x14ac:dyDescent="0.35">
      <c r="B2" s="180"/>
      <c r="C2" s="180"/>
      <c r="D2" s="180"/>
      <c r="E2" s="180"/>
      <c r="F2" s="180"/>
      <c r="G2" s="180"/>
      <c r="H2" s="180"/>
      <c r="I2" s="180"/>
      <c r="J2" s="180"/>
      <c r="K2" s="180"/>
      <c r="L2" s="180"/>
      <c r="M2" s="180"/>
      <c r="N2" s="180"/>
      <c r="O2" s="180"/>
    </row>
    <row r="4" spans="1:15" x14ac:dyDescent="0.35">
      <c r="B4" s="1" t="s">
        <v>105</v>
      </c>
      <c r="C4" t="str">
        <f>IF((F21-F22)&gt;=G21,"YES","NO")</f>
        <v>YES</v>
      </c>
    </row>
    <row r="6" spans="1:15" x14ac:dyDescent="0.35">
      <c r="B6" s="183" t="s">
        <v>106</v>
      </c>
      <c r="C6" s="184"/>
      <c r="D6" s="184"/>
      <c r="E6" s="184"/>
      <c r="F6" s="184"/>
      <c r="G6" s="184"/>
    </row>
    <row r="7" spans="1:15" x14ac:dyDescent="0.35">
      <c r="B7" s="2" t="s">
        <v>107</v>
      </c>
      <c r="C7" s="62" t="s">
        <v>108</v>
      </c>
      <c r="D7" s="62" t="s">
        <v>109</v>
      </c>
      <c r="E7" s="62" t="s">
        <v>110</v>
      </c>
      <c r="F7" s="178" t="s">
        <v>111</v>
      </c>
      <c r="G7" s="178" t="s">
        <v>107</v>
      </c>
    </row>
    <row r="8" spans="1:15" x14ac:dyDescent="0.35">
      <c r="B8" s="2" t="s">
        <v>15</v>
      </c>
      <c r="C8" s="128" t="str">
        <f>Forecasts!C96</f>
        <v>Year 1</v>
      </c>
      <c r="D8" s="128" t="str">
        <f>Forecasts!E96</f>
        <v>Year 3</v>
      </c>
      <c r="E8" s="62" t="s">
        <v>110</v>
      </c>
      <c r="F8" s="185"/>
      <c r="G8" s="185"/>
    </row>
    <row r="9" spans="1:15" x14ac:dyDescent="0.35">
      <c r="A9">
        <v>0</v>
      </c>
      <c r="B9" s="4" t="s">
        <v>112</v>
      </c>
      <c r="C9" s="23">
        <f>Forecasts!C22</f>
        <v>0</v>
      </c>
      <c r="D9" s="23">
        <f>Forecasts!E22</f>
        <v>2053833.386638805</v>
      </c>
      <c r="E9" s="130">
        <f>COUNTIF(Forecasts!F22:AF22,"&lt;0")</f>
        <v>0</v>
      </c>
      <c r="F9" s="4" t="str">
        <f t="shared" ref="F9:F14" si="0">IF(AND(D9&gt;A9,E9=0),"YES","NO")</f>
        <v>YES</v>
      </c>
      <c r="G9" s="4">
        <v>1</v>
      </c>
    </row>
    <row r="10" spans="1:15" x14ac:dyDescent="0.35">
      <c r="A10">
        <v>0</v>
      </c>
      <c r="B10" s="4" t="s">
        <v>113</v>
      </c>
      <c r="C10" s="23">
        <f>Forecasts!C89</f>
        <v>0</v>
      </c>
      <c r="D10" s="23">
        <f>Forecasts!E89</f>
        <v>241302.87357920455</v>
      </c>
      <c r="E10" s="130">
        <f>COUNTIF(Forecasts!F89:W89,"&lt;0")</f>
        <v>0</v>
      </c>
      <c r="F10" s="75" t="str">
        <f t="shared" si="0"/>
        <v>YES</v>
      </c>
      <c r="G10" s="4">
        <v>1</v>
      </c>
    </row>
    <row r="11" spans="1:15" x14ac:dyDescent="0.35">
      <c r="A11">
        <v>0</v>
      </c>
      <c r="B11" s="4" t="s">
        <v>114</v>
      </c>
      <c r="C11" s="23">
        <f>Forecasts!C91</f>
        <v>0</v>
      </c>
      <c r="D11" s="23">
        <f>Forecasts!E91</f>
        <v>2800349.6287414622</v>
      </c>
      <c r="E11" s="130">
        <f>COUNTIF(Forecasts!F91:AF91,"&lt;0")</f>
        <v>0</v>
      </c>
      <c r="F11" s="4" t="str">
        <f t="shared" si="0"/>
        <v>YES</v>
      </c>
      <c r="G11" s="4">
        <v>1</v>
      </c>
    </row>
    <row r="12" spans="1:15" x14ac:dyDescent="0.35">
      <c r="A12">
        <v>1.1000000000000001</v>
      </c>
      <c r="B12" s="4" t="str">
        <f>Forecasts!B97</f>
        <v>Debt service cover (senior loan)</v>
      </c>
      <c r="C12" s="19">
        <f>Forecasts!C97</f>
        <v>0</v>
      </c>
      <c r="D12" s="19">
        <f>Forecasts!E97</f>
        <v>1.1724986511150046</v>
      </c>
      <c r="E12" s="130">
        <f>COUNTIF(Forecasts!F97:W97,"&lt;1,1")</f>
        <v>0</v>
      </c>
      <c r="F12" s="4" t="str">
        <f t="shared" si="0"/>
        <v>YES</v>
      </c>
      <c r="G12" s="4">
        <v>1</v>
      </c>
    </row>
    <row r="13" spans="1:15" x14ac:dyDescent="0.35">
      <c r="A13" s="73">
        <v>1.5</v>
      </c>
      <c r="B13" s="4" t="str">
        <f>Forecasts!B99</f>
        <v>Interest cover senior loan</v>
      </c>
      <c r="C13" s="19">
        <f>Forecasts!C99</f>
        <v>0</v>
      </c>
      <c r="D13" s="19">
        <f>Forecasts!E99</f>
        <v>1.4051217667108467</v>
      </c>
      <c r="E13" s="19">
        <f>COUNTIF(Forecasts!F99:W99,"&lt;1,5")</f>
        <v>0</v>
      </c>
      <c r="F13" s="75" t="str">
        <f t="shared" si="0"/>
        <v>NO</v>
      </c>
      <c r="G13" s="75">
        <v>0</v>
      </c>
    </row>
    <row r="14" spans="1:15" x14ac:dyDescent="0.35">
      <c r="A14" s="73">
        <v>1</v>
      </c>
      <c r="B14" s="4" t="str">
        <f>Forecasts!B106</f>
        <v>Loan Life Coverage Ratio (LLCR)</v>
      </c>
      <c r="C14" s="19">
        <f>Forecasts!C106</f>
        <v>1.5152126954502598</v>
      </c>
      <c r="D14" s="19">
        <f>Forecasts!E106</f>
        <v>1.3250026737115719</v>
      </c>
      <c r="E14" s="19">
        <f>COUNTIF(Forecasts!F106:W106,"&lt;1")</f>
        <v>0</v>
      </c>
      <c r="F14" s="75" t="str">
        <f t="shared" si="0"/>
        <v>YES</v>
      </c>
      <c r="G14" s="75">
        <v>0</v>
      </c>
    </row>
    <row r="15" spans="1:15" x14ac:dyDescent="0.35">
      <c r="A15" s="74">
        <v>0.45</v>
      </c>
      <c r="B15" s="4" t="str">
        <f>Forecasts!B107</f>
        <v>Cost to income ratio</v>
      </c>
      <c r="C15" s="20">
        <f>Forecasts!C107</f>
        <v>0</v>
      </c>
      <c r="D15" s="7">
        <f>Forecasts!E107</f>
        <v>0.4568708356256494</v>
      </c>
      <c r="E15" s="7">
        <f>AVERAGE(Forecasts!F107:AF107)</f>
        <v>0.40684434362895211</v>
      </c>
      <c r="F15" s="75" t="str">
        <f>IF(AND(D15&lt;A15,E15&lt;A15),"YES","NO")</f>
        <v>NO</v>
      </c>
      <c r="G15" s="75">
        <v>0</v>
      </c>
    </row>
    <row r="16" spans="1:15" x14ac:dyDescent="0.35">
      <c r="A16" s="41">
        <v>0.95</v>
      </c>
      <c r="B16" s="4" t="str">
        <f>Forecasts!B108</f>
        <v>Loan to value (Senior loan to value)</v>
      </c>
      <c r="C16" s="7">
        <f>Forecasts!C108</f>
        <v>0.7160550840231733</v>
      </c>
      <c r="D16" s="7">
        <f>Forecasts!E108</f>
        <v>0.69913375257527932</v>
      </c>
      <c r="E16" s="7">
        <f>AVERAGE(Forecasts!F108:AF108)</f>
        <v>0.2524565615003293</v>
      </c>
      <c r="F16" s="4" t="str">
        <f>IF(AND(D16&lt;A16,E16&lt;A16),"YES","NO")</f>
        <v>YES</v>
      </c>
      <c r="G16" s="4">
        <v>1</v>
      </c>
    </row>
    <row r="17" spans="1:10" x14ac:dyDescent="0.35">
      <c r="A17">
        <v>1</v>
      </c>
      <c r="B17" s="4" t="str">
        <f>Forecasts!B110</f>
        <v>3 Months debt reserve senior loan</v>
      </c>
      <c r="C17" s="19">
        <f>Forecasts!C110</f>
        <v>0</v>
      </c>
      <c r="D17" s="19">
        <f>Forecasts!E110</f>
        <v>1.0231182432881418</v>
      </c>
      <c r="E17" s="19">
        <f>COUNTIF(Forecasts!F110:W110,"&lt;1")</f>
        <v>0</v>
      </c>
      <c r="F17" s="4" t="str">
        <f>IF(AND(D17&gt;A17,E17=0),"YES","NO")</f>
        <v>YES</v>
      </c>
      <c r="G17" s="4">
        <v>1</v>
      </c>
    </row>
    <row r="18" spans="1:10" x14ac:dyDescent="0.35">
      <c r="A18">
        <v>359</v>
      </c>
      <c r="B18" s="4" t="s">
        <v>115</v>
      </c>
      <c r="C18" s="72">
        <f>$F$30</f>
        <v>240</v>
      </c>
      <c r="D18" s="72">
        <f>$F$30</f>
        <v>240</v>
      </c>
      <c r="E18" s="72">
        <f>$F$30</f>
        <v>240</v>
      </c>
      <c r="F18" s="4" t="str">
        <f>IF(D18&lt;A18,"YES","NO")</f>
        <v>YES</v>
      </c>
      <c r="G18" s="4">
        <v>1</v>
      </c>
    </row>
    <row r="19" spans="1:10" x14ac:dyDescent="0.35">
      <c r="A19">
        <v>359</v>
      </c>
      <c r="B19" s="4" t="s">
        <v>116</v>
      </c>
      <c r="C19" s="72">
        <f>$F$33</f>
        <v>0</v>
      </c>
      <c r="D19" s="72">
        <f>$F$33</f>
        <v>0</v>
      </c>
      <c r="E19" s="72">
        <f>$F$33</f>
        <v>0</v>
      </c>
      <c r="F19" s="4" t="str">
        <f>IF(D19&lt;A19,"YES","NO")</f>
        <v>YES</v>
      </c>
      <c r="G19" s="4">
        <v>1</v>
      </c>
    </row>
    <row r="20" spans="1:10" x14ac:dyDescent="0.35">
      <c r="A20">
        <v>359</v>
      </c>
      <c r="B20" s="4" t="s">
        <v>117</v>
      </c>
      <c r="C20" s="72">
        <f>$F$32</f>
        <v>243</v>
      </c>
      <c r="D20" s="72">
        <f>$F$32</f>
        <v>243</v>
      </c>
      <c r="E20" s="72">
        <f>$F$32</f>
        <v>243</v>
      </c>
      <c r="F20" s="4" t="str">
        <f>IF(D20&lt;A20,"YES","NO")</f>
        <v>YES</v>
      </c>
      <c r="G20" s="4">
        <v>1</v>
      </c>
    </row>
    <row r="21" spans="1:10" x14ac:dyDescent="0.35">
      <c r="B21" s="4" t="s">
        <v>118</v>
      </c>
      <c r="C21" s="4">
        <f>COUNT(C11:C20)</f>
        <v>10</v>
      </c>
      <c r="D21" s="4">
        <f>COUNT(D11:D20)</f>
        <v>10</v>
      </c>
      <c r="E21" s="4">
        <f>COUNT(E11:E20)</f>
        <v>10</v>
      </c>
      <c r="F21" s="4">
        <f>COUNTIF(F9:F20,"YES")</f>
        <v>10</v>
      </c>
      <c r="G21" s="4">
        <f>SUM(G9:G20)</f>
        <v>9</v>
      </c>
    </row>
    <row r="22" spans="1:10" x14ac:dyDescent="0.35">
      <c r="B22" s="4" t="s">
        <v>119</v>
      </c>
      <c r="C22" s="4">
        <v>7</v>
      </c>
      <c r="D22" s="4">
        <v>8</v>
      </c>
      <c r="E22" s="4">
        <v>7</v>
      </c>
      <c r="F22" s="4">
        <f>COUNTIF(F13:F15,"YES")</f>
        <v>1</v>
      </c>
      <c r="G22" s="4">
        <v>0</v>
      </c>
    </row>
    <row r="23" spans="1:10" x14ac:dyDescent="0.35">
      <c r="B23" s="4" t="s">
        <v>120</v>
      </c>
      <c r="C23" s="65">
        <f>C22/C21</f>
        <v>0.7</v>
      </c>
      <c r="D23" s="65">
        <f>D22/D21</f>
        <v>0.8</v>
      </c>
      <c r="E23" s="65">
        <f>E22/E21</f>
        <v>0.7</v>
      </c>
      <c r="F23" s="75"/>
      <c r="G23" s="75"/>
    </row>
    <row r="27" spans="1:10" x14ac:dyDescent="0.35">
      <c r="B27" s="181" t="s">
        <v>121</v>
      </c>
      <c r="C27" s="182"/>
      <c r="D27" s="182"/>
      <c r="E27" s="182"/>
      <c r="F27" s="182"/>
      <c r="G27" s="182"/>
      <c r="H27" s="182"/>
      <c r="I27" s="182"/>
      <c r="J27" s="182"/>
    </row>
    <row r="28" spans="1:10" x14ac:dyDescent="0.35">
      <c r="B28" s="2" t="s">
        <v>15</v>
      </c>
      <c r="C28" s="2" t="str">
        <f>Inputs!W16</f>
        <v>Amounts</v>
      </c>
      <c r="D28" s="2" t="str">
        <f>Inputs!X16</f>
        <v>Admin Fee</v>
      </c>
      <c r="E28" s="2" t="str">
        <f>Inputs!Y16</f>
        <v>Moratorium</v>
      </c>
      <c r="F28" s="2" t="str">
        <f>Inputs!AA16</f>
        <v>Tenure (Months)</v>
      </c>
      <c r="G28" s="2" t="str">
        <f>Inputs!AC16</f>
        <v>Sweep</v>
      </c>
      <c r="H28" s="2" t="s">
        <v>122</v>
      </c>
      <c r="I28" s="2" t="s">
        <v>123</v>
      </c>
      <c r="J28" s="2" t="s">
        <v>124</v>
      </c>
    </row>
    <row r="29" spans="1:10" ht="30.65" customHeight="1" x14ac:dyDescent="0.35">
      <c r="B29" s="4" t="str">
        <f>Inputs!V18</f>
        <v>ABC -STUDENT ACCOMMODATION Equity</v>
      </c>
      <c r="C29" s="23">
        <f>Inputs!W18</f>
        <v>6000000</v>
      </c>
      <c r="D29" s="23">
        <f>Inputs!X18</f>
        <v>0</v>
      </c>
      <c r="E29" s="4" t="str">
        <f>Inputs!Y18</f>
        <v>n/a</v>
      </c>
      <c r="F29" s="4">
        <f>Inputs!AA18</f>
        <v>0</v>
      </c>
      <c r="G29" s="70" t="str">
        <f>Inputs!AC18</f>
        <v>n/a</v>
      </c>
      <c r="H29" s="7">
        <f>C29/$C$41</f>
        <v>5.439703051169633E-2</v>
      </c>
      <c r="I29" s="4">
        <f>Inputs!AA18</f>
        <v>0</v>
      </c>
      <c r="J29" s="24" t="str">
        <f>IF(Inputs!AD18="n/a","n/a",CONCATENATE(Inputs!$AD18," of ",TEXT(Inputs!$AE18,"0,0%")," plus ",TEXT(Inputs!$AF18,"0,0%")," in ",Inputs!$AF$16," ; ",TEXT(Inputs!$AG18,"0,0%")," in ",Inputs!$AG$16," ; ",TEXT(Inputs!$AH18,"0,0%")," in ",Inputs!$AH$16," ; ",TEXT(Inputs!$AI18,"0,0%")," in ",Inputs!$AI$16," ; ",TEXT(Inputs!$AJ18,"0,0%")," in ",Inputs!$AJ$16,"-",Inputs!$AK$15," in total is",TEXT(Inputs!$AK18,"0,0%")))</f>
        <v>n/a</v>
      </c>
    </row>
    <row r="30" spans="1:10" ht="32.4" customHeight="1" x14ac:dyDescent="0.35">
      <c r="B30" s="4" t="str">
        <f>Inputs!V19</f>
        <v>NHFC - Senior 1</v>
      </c>
      <c r="C30" s="23">
        <f>Inputs!W19</f>
        <v>80300138.510499999</v>
      </c>
      <c r="D30" s="23">
        <f>Inputs!X19</f>
        <v>803001.38510499999</v>
      </c>
      <c r="E30" s="4">
        <f>Inputs!Y19</f>
        <v>20</v>
      </c>
      <c r="F30" s="4">
        <f>Inputs!AA19</f>
        <v>240</v>
      </c>
      <c r="G30" s="70" t="str">
        <f>Inputs!AC19</f>
        <v>n/a</v>
      </c>
      <c r="H30" s="7">
        <f>C30/$C$41</f>
        <v>0.72801484744151834</v>
      </c>
      <c r="I30" s="4">
        <f>Inputs!AA19</f>
        <v>240</v>
      </c>
      <c r="J30" s="24" t="str">
        <f>IF(Inputs!AD19="n/a","n/a",CONCATENATE(Inputs!$AD19," of ",TEXT(Inputs!$AE19,"0,0%")," plus ",TEXT(Inputs!$AF19,"0,0%")," in ",Inputs!$AF$16," ; ",TEXT(Inputs!$AG19,"0,0%")," in ",Inputs!$AG$16," ; ",TEXT(Inputs!$AH19,"0,0%")," in ",Inputs!$AH$16," ; ",TEXT(Inputs!$AI19,"0,0%")," in ",Inputs!$AI$16," ; ",TEXT(Inputs!$AJ19,"0,0%")," in ",Inputs!$AJ$16,"-",Inputs!$AK$15," in total is",TEXT(Inputs!$AK19,"0,0%")))</f>
        <v>Prime of 10,3% plus 0,0% in Year 1 ; 0,0% in Year 2 ; 0,0% in Year 3 ; 0,0% in Year 4 ; 0,0% in Year 5-Hurdle Rate in total is10,3%</v>
      </c>
    </row>
    <row r="31" spans="1:10" ht="36" customHeight="1" x14ac:dyDescent="0.35">
      <c r="B31" s="4" t="str">
        <f>Inputs!V20</f>
        <v>NHFC - Senior 2</v>
      </c>
      <c r="C31" s="23">
        <f>Inputs!W20</f>
        <v>0</v>
      </c>
      <c r="D31" s="23">
        <f>Inputs!X20</f>
        <v>0</v>
      </c>
      <c r="E31" s="4">
        <f>Inputs!Y20</f>
        <v>60</v>
      </c>
      <c r="F31" s="4">
        <f>Inputs!AA20</f>
        <v>240</v>
      </c>
      <c r="G31" s="70" t="str">
        <f>Inputs!AC20</f>
        <v>n/a</v>
      </c>
      <c r="H31" s="7">
        <f>C31/$C$41</f>
        <v>0</v>
      </c>
      <c r="I31" s="4">
        <f>Inputs!AA20</f>
        <v>240</v>
      </c>
      <c r="J31" s="24" t="str">
        <f>IF(Inputs!AD20="n/a","n/a",CONCATENATE(Inputs!$AD20," of ",TEXT(Inputs!$AE20,"0,0%")," plus ",TEXT(Inputs!$AF20,"0,0%")," in ",Inputs!$AF$16," ; ",TEXT(Inputs!$AG20,"0,0%")," in ",Inputs!$AG$16," ; ",TEXT(Inputs!$AH20,"0,0%")," in ",Inputs!$AH$16," ; ",TEXT(Inputs!$AI20,"0,0%")," in ",Inputs!$AI$16," ; ",TEXT(Inputs!$AJ20,"0,0%")," in ",Inputs!$AJ$16,"-",Inputs!$AK$15," in total is",TEXT(Inputs!$AK20,"0,0%")))</f>
        <v>Prime of 10,3% plus 1,0% in Year 1 ; 0,0% in Year 2 ; 0,0% in Year 3 ; 0,0% in Year 4 ; 0,0% in Year 5-Hurdle Rate in total is11,3%</v>
      </c>
    </row>
    <row r="32" spans="1:10" ht="29" x14ac:dyDescent="0.35">
      <c r="B32" s="4" t="str">
        <f>Inputs!V21</f>
        <v>NHFC - Mezzanine Debt (Cash Sweep)</v>
      </c>
      <c r="C32" s="23">
        <f>Inputs!W21</f>
        <v>24000000</v>
      </c>
      <c r="D32" s="23">
        <f>Inputs!X21</f>
        <v>240000</v>
      </c>
      <c r="E32" s="4">
        <f>Inputs!Y21</f>
        <v>20</v>
      </c>
      <c r="F32" s="4">
        <f>Inputs!AA21</f>
        <v>243</v>
      </c>
      <c r="G32" s="70">
        <f>Inputs!AC21</f>
        <v>0.47</v>
      </c>
      <c r="H32" s="7">
        <f>C32/$C$41</f>
        <v>0.21758812204678532</v>
      </c>
      <c r="I32" s="4">
        <f>Inputs!AA21</f>
        <v>243</v>
      </c>
      <c r="J32" s="24" t="str">
        <f>IF(Inputs!AD21="n/a","n/a",CONCATENATE(Inputs!$AD21," of ",TEXT(Inputs!$AE21,"0,0%")," plus ",TEXT(Inputs!$AF21,"0,0%")," in ",Inputs!$AF$16," ; ",TEXT(Inputs!$AG21,"0,0%")," in ",Inputs!$AG$16," ; ",TEXT(Inputs!$AH21,"0,0%")," in ",Inputs!$AH$16," ; ",TEXT(Inputs!$AI21,"0,0%")," in ",Inputs!$AI$16," ; ",TEXT(Inputs!$AJ21,"0,0%")," in ",Inputs!$AJ$16,"-",Inputs!$AK$15," in total is",TEXT(Inputs!$AK21,"0,0%")))</f>
        <v>Prime of 11,0% plus 0,0% in Year 1 ; 0,0% in Year 2 ; 0,0% in Year 3 ; 0,0% in Year 4 ; 0,0% in Year 5-Hurdle Rate in total is11,0%</v>
      </c>
    </row>
    <row r="33" spans="2:10" ht="29" hidden="1" x14ac:dyDescent="0.35">
      <c r="B33" s="4" t="str">
        <f>Inputs!V22</f>
        <v>NHFC - Mezzanine Debt (Straight Line)</v>
      </c>
      <c r="C33" s="23">
        <f>Inputs!W22</f>
        <v>0</v>
      </c>
      <c r="D33" s="23">
        <f>Inputs!X22</f>
        <v>0</v>
      </c>
      <c r="E33" s="4">
        <f>Inputs!Y22</f>
        <v>0</v>
      </c>
      <c r="F33" s="4">
        <f>Inputs!AA22</f>
        <v>0</v>
      </c>
      <c r="G33" s="70" t="str">
        <f>Inputs!AC22</f>
        <v>n/a</v>
      </c>
      <c r="H33" s="7">
        <f t="shared" ref="H33:H38" si="1">C33/$C$41</f>
        <v>0</v>
      </c>
      <c r="I33" s="4">
        <f>Inputs!AA22</f>
        <v>0</v>
      </c>
      <c r="J33" s="24" t="str">
        <f>IF(Inputs!AD22="n/a","n/a",CONCATENATE(Inputs!$AD22," of ",TEXT(Inputs!$AE22,"0,0%")," plus ",TEXT(Inputs!$AF22,"0,0%")," in ",Inputs!$AF$16," ; ",TEXT(Inputs!$AG22,"0,0%")," in ",Inputs!$AG$16," ; ",TEXT(Inputs!$AH22,"0,0%")," in ",Inputs!$AH$16," ; ",TEXT(Inputs!$AI22,"0,0%")," in ",Inputs!$AI$16," ; ",TEXT(Inputs!$AJ22,"0,0%")," in ",Inputs!$AJ$16,"-",Inputs!$AK$15," in total is",TEXT(Inputs!$AK22,"0,0%")))</f>
        <v>Prime of 11,0% plus 0,5% in Year 1 ; 0,5% in Year 2 ; 0,5% in Year 3 ; 0,5% in Year 4 ; 0,5% in Year 5-Hurdle Rate in total is13,5%</v>
      </c>
    </row>
    <row r="34" spans="2:10" ht="29" hidden="1" x14ac:dyDescent="0.35">
      <c r="B34" s="4" t="str">
        <f>Inputs!V23</f>
        <v>NHFC - Junior Debt</v>
      </c>
      <c r="C34" s="23">
        <f>Inputs!W23</f>
        <v>0</v>
      </c>
      <c r="D34" s="23">
        <f>Inputs!X23</f>
        <v>0</v>
      </c>
      <c r="E34" s="4">
        <f>Inputs!Y23</f>
        <v>0</v>
      </c>
      <c r="F34" s="4">
        <f>Inputs!AA23</f>
        <v>0</v>
      </c>
      <c r="G34" s="70">
        <f>Inputs!AC23</f>
        <v>0.03</v>
      </c>
      <c r="H34" s="7">
        <f t="shared" si="1"/>
        <v>0</v>
      </c>
      <c r="I34" s="4">
        <f>Inputs!AA23</f>
        <v>0</v>
      </c>
      <c r="J34" s="24" t="str">
        <f>IF(Inputs!AD23="n/a","n/a",CONCATENATE(Inputs!$AD23," of ",TEXT(Inputs!$AE23,"0,0%")," plus ",TEXT(Inputs!$AF23,"0,0%")," in ",Inputs!$AF$16," ; ",TEXT(Inputs!$AG23,"0,0%")," in ",Inputs!$AG$16," ; ",TEXT(Inputs!$AH23,"0,0%")," in ",Inputs!$AH$16," ; ",TEXT(Inputs!$AI23,"0,0%")," in ",Inputs!$AI$16," ; ",TEXT(Inputs!$AJ23,"0,0%")," in ",Inputs!$AJ$16,"-",Inputs!$AK$15," in total is",TEXT(Inputs!$AK23,"0,0%")))</f>
        <v>Prime of 9,1% plus 0,0% in Year 1 ; 0,0% in Year 2 ; 0,0% in Year 3 ; 0,0% in Year 4 ; 0,0% in Year 5-Hurdle Rate in total is9,1%</v>
      </c>
    </row>
    <row r="35" spans="2:10" ht="29" hidden="1" x14ac:dyDescent="0.35">
      <c r="B35" s="4" t="str">
        <f>Inputs!V24</f>
        <v>NHFC - Preference Shares</v>
      </c>
      <c r="C35" s="23">
        <f>Inputs!W24</f>
        <v>0</v>
      </c>
      <c r="D35" s="23">
        <f>Inputs!X24</f>
        <v>0</v>
      </c>
      <c r="E35" s="4">
        <f>Inputs!Y24</f>
        <v>0</v>
      </c>
      <c r="F35" s="4">
        <f>Inputs!AA24</f>
        <v>0</v>
      </c>
      <c r="G35" s="70" t="str">
        <f>Inputs!AC24</f>
        <v>n/a</v>
      </c>
      <c r="H35" s="7">
        <f t="shared" si="1"/>
        <v>0</v>
      </c>
      <c r="I35" s="4">
        <f>Inputs!AA24</f>
        <v>0</v>
      </c>
      <c r="J35" s="24" t="str">
        <f>IF(Inputs!AD24="n/a","n/a",CONCATENATE(Inputs!$AD24," of ",TEXT(Inputs!$AE24,"0,0%")," plus ",TEXT(Inputs!$AF24,"0,0%")," in ",Inputs!$AF$16," ; ",TEXT(Inputs!$AG24,"0,0%")," in ",Inputs!$AG$16," ; ",TEXT(Inputs!$AH24,"0,0%")," in ",Inputs!$AH$16," ; ",TEXT(Inputs!$AI24,"0,0%")," in ",Inputs!$AI$16," ; ",TEXT(Inputs!$AJ24,"0,0%")," in ",Inputs!$AJ$16,"-",Inputs!$AK$15," in total is",TEXT(Inputs!$AK24,"0,0%")))</f>
        <v>Prime of 9,6% plus 0,0% in Year 1 ; 0,0% in Year 2 ; 0,0% in Year 3 ; 0,0% in Year 4 ; 0,0% in Year 5-Hurdle Rate in total is9,6%</v>
      </c>
    </row>
    <row r="36" spans="2:10" ht="29" hidden="1" x14ac:dyDescent="0.35">
      <c r="B36" s="4">
        <f>Inputs!V25</f>
        <v>0</v>
      </c>
      <c r="C36" s="23">
        <f>Inputs!W25</f>
        <v>0</v>
      </c>
      <c r="D36" s="23">
        <f>Inputs!X25</f>
        <v>0</v>
      </c>
      <c r="E36" s="4">
        <f>Inputs!Y25</f>
        <v>0</v>
      </c>
      <c r="F36" s="4">
        <f>Inputs!AA25</f>
        <v>0</v>
      </c>
      <c r="G36" s="70">
        <f>Inputs!AC25</f>
        <v>0</v>
      </c>
      <c r="H36" s="7">
        <f t="shared" si="1"/>
        <v>0</v>
      </c>
      <c r="I36" s="4">
        <f>Inputs!AA25</f>
        <v>0</v>
      </c>
      <c r="J36" s="24" t="str">
        <f>IF(Inputs!AD25="n/a","n/a",CONCATENATE(Inputs!$AD25," of ",TEXT(Inputs!$AE25,"0,0%")," plus ",TEXT(Inputs!$AF25,"0,0%")," in ",Inputs!$AF$16," ; ",TEXT(Inputs!$AG25,"0,0%")," in ",Inputs!$AG$16," ; ",TEXT(Inputs!$AH25,"0,0%")," in ",Inputs!$AH$16," ; ",TEXT(Inputs!$AI25,"0,0%")," in ",Inputs!$AI$16," ; ",TEXT(Inputs!$AJ25,"0,0%")," in ",Inputs!$AJ$16,"-",Inputs!$AK$15," in total is",TEXT(Inputs!$AK25,"0,0%")))</f>
        <v xml:space="preserve"> of 0,0% plus 0,0% in Year 1 ; 0,0% in Year 2 ; 0,0% in Year 3 ; 0,0% in Year 4 ; 0,0% in Year 5-Hurdle Rate in total is0,0%</v>
      </c>
    </row>
    <row r="37" spans="2:10" ht="29" hidden="1" x14ac:dyDescent="0.35">
      <c r="B37" s="4" t="str">
        <f>Inputs!V26</f>
        <v>Other Institutions - Senior/Junior</v>
      </c>
      <c r="C37" s="23">
        <f>Inputs!W26</f>
        <v>0</v>
      </c>
      <c r="D37" s="23">
        <f>Inputs!X26</f>
        <v>0</v>
      </c>
      <c r="E37" s="4">
        <f>Inputs!Y26</f>
        <v>0</v>
      </c>
      <c r="F37" s="4">
        <f>Inputs!AA26</f>
        <v>0</v>
      </c>
      <c r="G37" s="70" t="str">
        <f>Inputs!AC26</f>
        <v>n/a</v>
      </c>
      <c r="H37" s="7">
        <f t="shared" si="1"/>
        <v>0</v>
      </c>
      <c r="I37" s="4">
        <f>Inputs!AA26</f>
        <v>0</v>
      </c>
      <c r="J37" s="24" t="str">
        <f>IF(Inputs!AD26="n/a","n/a",CONCATENATE(Inputs!$AD26," of ",TEXT(Inputs!$AE26,"0,0%")," plus ",TEXT(Inputs!$AF26,"0,0%")," in ",Inputs!$AF$16," ; ",TEXT(Inputs!$AG26,"0,0%")," in ",Inputs!$AG$16," ; ",TEXT(Inputs!$AH26,"0,0%")," in ",Inputs!$AH$16," ; ",TEXT(Inputs!$AI26,"0,0%")," in ",Inputs!$AI$16," ; ",TEXT(Inputs!$AJ26,"0,0%")," in ",Inputs!$AJ$16,"-",Inputs!$AK$15," in total is",TEXT(Inputs!$AK26,"0,0%")))</f>
        <v>Prime of 10,3% plus 0,0% in Year 1 ; 0,0% in Year 2 ; 0,0% in Year 3 ; 0,0% in Year 4 ; 0,0% in Year 5-Hurdle Rate in total is10,3%</v>
      </c>
    </row>
    <row r="38" spans="2:10" ht="29" hidden="1" x14ac:dyDescent="0.35">
      <c r="B38" s="4" t="str">
        <f>Inputs!V27</f>
        <v>Other Institutions - Equity</v>
      </c>
      <c r="C38" s="23">
        <f>Inputs!W27</f>
        <v>0</v>
      </c>
      <c r="D38" s="23">
        <f>Inputs!X27</f>
        <v>0</v>
      </c>
      <c r="E38" s="4">
        <f>Inputs!Y27</f>
        <v>0</v>
      </c>
      <c r="F38" s="4">
        <f>Inputs!AA27</f>
        <v>0</v>
      </c>
      <c r="G38" s="70" t="str">
        <f>Inputs!AC27</f>
        <v>n/a</v>
      </c>
      <c r="H38" s="7">
        <f t="shared" si="1"/>
        <v>0</v>
      </c>
      <c r="I38" s="4">
        <f>Inputs!AA27</f>
        <v>0</v>
      </c>
      <c r="J38" s="24" t="str">
        <f>IF(Inputs!AD27="n/a","n/a",CONCATENATE(Inputs!$AD27," of ",TEXT(Inputs!$AE27,"0,0%")," plus ",TEXT(Inputs!$AF27,"0,0%")," in ",Inputs!$AF$16," ; ",TEXT(Inputs!$AG27,"0,0%")," in ",Inputs!$AG$16," ; ",TEXT(Inputs!$AH27,"0,0%")," in ",Inputs!$AH$16," ; ",TEXT(Inputs!$AI27,"0,0%")," in ",Inputs!$AI$16," ; ",TEXT(Inputs!$AJ27,"0,0%")," in ",Inputs!$AJ$16,"-",Inputs!$AK$15," in total is",TEXT(Inputs!$AK27,"0,0%")))</f>
        <v>Prime of 10,3% plus 0,0% in Year 1 ; 0,0% in Year 2 ; 0,0% in Year 3 ; 0,0% in Year 4 ; 0,0% in Year 5-Hurdle Rate in total is10,3%</v>
      </c>
    </row>
    <row r="39" spans="2:10" ht="29" hidden="1" x14ac:dyDescent="0.35">
      <c r="B39" s="4" t="str">
        <f>Inputs!V28</f>
        <v>Other Institutions - Quasi</v>
      </c>
      <c r="C39" s="23">
        <f>Inputs!W28</f>
        <v>0</v>
      </c>
      <c r="D39" s="23">
        <f>Inputs!X28</f>
        <v>0</v>
      </c>
      <c r="E39" s="4">
        <f>Inputs!Y28</f>
        <v>0</v>
      </c>
      <c r="F39" s="4">
        <f>Inputs!AA28</f>
        <v>0</v>
      </c>
      <c r="G39" s="70" t="str">
        <f>Inputs!AC28</f>
        <v>n/a</v>
      </c>
      <c r="H39" s="7">
        <f t="shared" ref="H39:H40" si="2">C39/$C$41</f>
        <v>0</v>
      </c>
      <c r="I39" s="4">
        <f>Inputs!AA28</f>
        <v>0</v>
      </c>
      <c r="J39" s="24" t="str">
        <f>IF(Inputs!AD28="n/a","n/a",CONCATENATE(Inputs!$AD28," of ",TEXT(Inputs!$AE28,"0,0%")," plus ",TEXT(Inputs!$AF28,"0,0%")," in ",Inputs!$AF$16," ; ",TEXT(Inputs!$AG28,"0,0%")," in ",Inputs!$AG$16," ; ",TEXT(Inputs!$AH28,"0,0%")," in ",Inputs!$AH$16," ; ",TEXT(Inputs!$AI28,"0,0%")," in ",Inputs!$AI$16," ; ",TEXT(Inputs!$AJ28,"0,0%")," in ",Inputs!$AJ$16,"-",Inputs!$AK$15," in total is",TEXT(Inputs!$AK28,"0,0%")))</f>
        <v>Prime of 10,3% plus 0,0% in Year 1 ; 0,0% in Year 2 ; 0,0% in Year 3 ; 0,0% in Year 4 ; 0,0% in Year 5-Hurdle Rate in total is10,3%</v>
      </c>
    </row>
    <row r="40" spans="2:10" ht="29" hidden="1" x14ac:dyDescent="0.35">
      <c r="B40" s="4" t="str">
        <f>Inputs!V29</f>
        <v>Other Institutions - Senior/Junior</v>
      </c>
      <c r="C40" s="23">
        <f>Inputs!W29</f>
        <v>0</v>
      </c>
      <c r="D40" s="23">
        <f>Inputs!X29</f>
        <v>0</v>
      </c>
      <c r="E40" s="4">
        <f>Inputs!Y29</f>
        <v>0</v>
      </c>
      <c r="F40" s="4">
        <f>Inputs!AA29</f>
        <v>0</v>
      </c>
      <c r="G40" s="70" t="str">
        <f>Inputs!AC29</f>
        <v>n/a</v>
      </c>
      <c r="H40" s="7">
        <f t="shared" si="2"/>
        <v>0</v>
      </c>
      <c r="I40" s="4">
        <f>Inputs!AA29</f>
        <v>0</v>
      </c>
      <c r="J40" s="24" t="str">
        <f>IF(Inputs!AD29="n/a","n/a",CONCATENATE(Inputs!$AD29," of ",TEXT(Inputs!$AE29,"0,0%")," plus ",TEXT(Inputs!$AF29,"0,0%")," in ",Inputs!$AF$16," ; ",TEXT(Inputs!$AG29,"0,0%")," in ",Inputs!$AG$16," ; ",TEXT(Inputs!$AH29,"0,0%")," in ",Inputs!$AH$16," ; ",TEXT(Inputs!$AI29,"0,0%")," in ",Inputs!$AI$16," ; ",TEXT(Inputs!$AJ29,"0,0%")," in ",Inputs!$AJ$16,"-",Inputs!$AK$15," in total is",TEXT(Inputs!$AK29,"0,0%")))</f>
        <v>Prime of 10,3% plus 0,0% in Year 1 ; 0,0% in Year 2 ; 0,0% in Year 3 ; 0,0% in Year 4 ; 0,0% in Year 5-Hurdle Rate in total is10,3%</v>
      </c>
    </row>
    <row r="41" spans="2:10" x14ac:dyDescent="0.35">
      <c r="B41" s="2" t="s">
        <v>125</v>
      </c>
      <c r="C41" s="42">
        <f>SUM(C29:C40)</f>
        <v>110300138.5105</v>
      </c>
      <c r="D41" s="42">
        <f>SUM(D29:D40)</f>
        <v>1043001.385105</v>
      </c>
      <c r="E41" s="42"/>
      <c r="F41" s="42"/>
      <c r="G41" s="42"/>
      <c r="H41" s="71">
        <f>SUM(H29:H40)</f>
        <v>1</v>
      </c>
      <c r="I41" s="2"/>
      <c r="J41" s="2"/>
    </row>
    <row r="42" spans="2:10" x14ac:dyDescent="0.35">
      <c r="C42" s="22">
        <f>(C30+D30)/(C41+D41)</f>
        <v>0.72840715621678231</v>
      </c>
    </row>
    <row r="44" spans="2:10" x14ac:dyDescent="0.35">
      <c r="B44" s="176" t="str">
        <f>Forecasts!B117</f>
        <v>Expected Blended IRR from Senior &amp; Mezz</v>
      </c>
      <c r="C44" s="176"/>
      <c r="D44" s="176"/>
      <c r="E44" s="176"/>
      <c r="F44" s="176"/>
      <c r="G44" s="176"/>
    </row>
    <row r="45" spans="2:10" x14ac:dyDescent="0.35">
      <c r="B45" s="2" t="str">
        <f>Forecasts!B118</f>
        <v>Item</v>
      </c>
      <c r="C45" s="2" t="str">
        <f>Forecasts!C118</f>
        <v>Amount Invested</v>
      </c>
      <c r="D45" s="2" t="str">
        <f>Forecasts!D118</f>
        <v>Proportion</v>
      </c>
      <c r="E45" s="2" t="str">
        <f>Forecasts!E118</f>
        <v>IRR</v>
      </c>
      <c r="F45" s="2" t="str">
        <f>Forecasts!F118</f>
        <v>IRR Contribution</v>
      </c>
      <c r="G45" s="2" t="str">
        <f>Forecasts!G118</f>
        <v>Blended IRR</v>
      </c>
    </row>
    <row r="46" spans="2:10" x14ac:dyDescent="0.35">
      <c r="B46" s="4" t="str">
        <f>Forecasts!B119</f>
        <v>NHFC Senior 1</v>
      </c>
      <c r="C46" s="23">
        <f>Forecasts!C119</f>
        <v>80300138.510499999</v>
      </c>
      <c r="D46" s="65">
        <f>Forecasts!D119</f>
        <v>0.76989484057507851</v>
      </c>
      <c r="E46" s="65">
        <f>Forecasts!E119</f>
        <v>0.10538258057045669</v>
      </c>
      <c r="F46" s="65">
        <f>Forecasts!F119</f>
        <v>8.1133505067682118E-2</v>
      </c>
      <c r="G46" s="76">
        <f>Forecasts!G119</f>
        <v>0.10710144431961664</v>
      </c>
    </row>
    <row r="47" spans="2:10" x14ac:dyDescent="0.35">
      <c r="B47" s="4" t="str">
        <f>Forecasts!B120</f>
        <v>NHFC Senior 2</v>
      </c>
      <c r="C47" s="4">
        <f>Forecasts!C120</f>
        <v>0</v>
      </c>
      <c r="D47" s="4">
        <f>Forecasts!D120</f>
        <v>0</v>
      </c>
      <c r="E47" s="4">
        <f>Forecasts!E120</f>
        <v>0</v>
      </c>
      <c r="F47" s="4">
        <f>Forecasts!F120</f>
        <v>0</v>
      </c>
      <c r="G47" s="65"/>
    </row>
    <row r="48" spans="2:10" x14ac:dyDescent="0.35">
      <c r="B48" s="4" t="str">
        <f>Forecasts!B121</f>
        <v>NHFC Mezz</v>
      </c>
      <c r="C48" s="23">
        <f>Forecasts!C121</f>
        <v>24000000</v>
      </c>
      <c r="D48" s="65">
        <f>Forecasts!D121</f>
        <v>0.23010515942492152</v>
      </c>
      <c r="E48" s="65">
        <f>Forecasts!E121</f>
        <v>0.11285248586704255</v>
      </c>
      <c r="F48" s="65">
        <f>Forecasts!F121</f>
        <v>2.5967939251934528E-2</v>
      </c>
      <c r="G48" s="65"/>
    </row>
    <row r="49" spans="2:7" x14ac:dyDescent="0.35">
      <c r="B49" s="4" t="str">
        <f>Forecasts!B122</f>
        <v>Total</v>
      </c>
      <c r="C49" s="23">
        <f>Forecasts!C122</f>
        <v>104300138.5105</v>
      </c>
      <c r="D49" s="65">
        <f>Forecasts!D122</f>
        <v>1</v>
      </c>
      <c r="E49" s="4"/>
      <c r="F49" s="4"/>
      <c r="G49" s="4"/>
    </row>
  </sheetData>
  <mergeCells count="6">
    <mergeCell ref="B44:G44"/>
    <mergeCell ref="B1:O2"/>
    <mergeCell ref="B27:J27"/>
    <mergeCell ref="B6:G6"/>
    <mergeCell ref="F7:F8"/>
    <mergeCell ref="G7:G8"/>
  </mergeCells>
  <conditionalFormatting sqref="C4">
    <cfRule type="cellIs" dxfId="60" priority="6" operator="equal">
      <formula>"no"</formula>
    </cfRule>
    <cfRule type="containsText" dxfId="59" priority="10" operator="containsText" text="YES">
      <formula>NOT(ISERROR(SEARCH("YES",C4)))</formula>
    </cfRule>
    <cfRule type="cellIs" dxfId="58" priority="11" operator="equal">
      <formula>"""YES"""</formula>
    </cfRule>
  </conditionalFormatting>
  <conditionalFormatting sqref="C12:D12">
    <cfRule type="cellIs" dxfId="57" priority="18" operator="greaterThan">
      <formula>1.1</formula>
    </cfRule>
  </conditionalFormatting>
  <conditionalFormatting sqref="C9:E9 E10">
    <cfRule type="cellIs" dxfId="56" priority="8" operator="greaterThan">
      <formula>0</formula>
    </cfRule>
  </conditionalFormatting>
  <conditionalFormatting sqref="C13:E13">
    <cfRule type="cellIs" dxfId="55" priority="19" operator="greaterThan">
      <formula>1.5</formula>
    </cfRule>
  </conditionalFormatting>
  <conditionalFormatting sqref="C14:E14">
    <cfRule type="cellIs" dxfId="54" priority="17" operator="greaterThan">
      <formula>1</formula>
    </cfRule>
  </conditionalFormatting>
  <conditionalFormatting sqref="C15:E15">
    <cfRule type="cellIs" dxfId="53" priority="16" operator="greaterThan">
      <formula>$A$15</formula>
    </cfRule>
  </conditionalFormatting>
  <conditionalFormatting sqref="C16:E16">
    <cfRule type="cellIs" dxfId="52" priority="15" operator="lessThan">
      <formula>$A$16</formula>
    </cfRule>
  </conditionalFormatting>
  <conditionalFormatting sqref="C17:E17">
    <cfRule type="cellIs" dxfId="51" priority="14" operator="greaterThan">
      <formula>1</formula>
    </cfRule>
  </conditionalFormatting>
  <conditionalFormatting sqref="C18:E19">
    <cfRule type="cellIs" dxfId="50" priority="13" operator="lessThan">
      <formula>$A$18</formula>
    </cfRule>
  </conditionalFormatting>
  <conditionalFormatting sqref="C20:E20">
    <cfRule type="cellIs" dxfId="49" priority="12" operator="lessThan">
      <formula>$A$20</formula>
    </cfRule>
  </conditionalFormatting>
  <conditionalFormatting sqref="D9:D11">
    <cfRule type="cellIs" dxfId="48" priority="1" operator="lessThan">
      <formula>0</formula>
    </cfRule>
  </conditionalFormatting>
  <conditionalFormatting sqref="E9:E10 C10:E11">
    <cfRule type="cellIs" dxfId="47" priority="21" operator="greaterThan">
      <formula>0</formula>
    </cfRule>
  </conditionalFormatting>
  <conditionalFormatting sqref="E9:E10">
    <cfRule type="cellIs" dxfId="46" priority="7" operator="greaterThan">
      <formula>0</formula>
    </cfRule>
  </conditionalFormatting>
  <conditionalFormatting sqref="E9:E12">
    <cfRule type="cellIs" dxfId="45" priority="9" operator="greaterThan">
      <formula>0</formula>
    </cfRule>
  </conditionalFormatting>
  <conditionalFormatting sqref="E12">
    <cfRule type="cellIs" dxfId="44" priority="4" operator="greaterThan">
      <formula>0</formula>
    </cfRule>
  </conditionalFormatting>
  <conditionalFormatting sqref="E12:E13 E17">
    <cfRule type="cellIs" dxfId="43" priority="2" operator="greaterThan">
      <formula>0</formula>
    </cfRule>
  </conditionalFormatting>
  <conditionalFormatting sqref="F9:F20">
    <cfRule type="cellIs" dxfId="42" priority="5" operator="equal">
      <formula>"no"</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CFD1-2199-4F98-9837-82773E04B5CA}">
  <dimension ref="B1:E49"/>
  <sheetViews>
    <sheetView topLeftCell="A6" workbookViewId="0">
      <selection activeCell="C7" sqref="C7"/>
    </sheetView>
  </sheetViews>
  <sheetFormatPr defaultColWidth="8.81640625" defaultRowHeight="14" x14ac:dyDescent="0.3"/>
  <cols>
    <col min="1" max="1" width="8.81640625" style="83"/>
    <col min="2" max="2" width="37.81640625" style="83" customWidth="1"/>
    <col min="3" max="3" width="14.81640625" style="83" customWidth="1"/>
    <col min="4" max="4" width="12.453125" style="83" customWidth="1"/>
    <col min="5" max="5" width="4.81640625" style="83" bestFit="1" customWidth="1"/>
    <col min="6" max="16384" width="8.81640625" style="83"/>
  </cols>
  <sheetData>
    <row r="1" spans="2:5" ht="14.5" thickBot="1" x14ac:dyDescent="0.35">
      <c r="B1" s="83" t="s">
        <v>663</v>
      </c>
      <c r="C1" s="196" t="str">
        <f>Inputs!B1</f>
        <v>ABC -STUDENT ACCOMMODATION</v>
      </c>
      <c r="D1" s="196"/>
    </row>
    <row r="2" spans="2:5" ht="42" x14ac:dyDescent="0.3">
      <c r="B2" s="84"/>
      <c r="C2" s="85" t="s">
        <v>664</v>
      </c>
      <c r="D2" s="86" t="s">
        <v>665</v>
      </c>
    </row>
    <row r="3" spans="2:5" ht="45.75" customHeight="1" x14ac:dyDescent="0.3">
      <c r="B3" s="87"/>
      <c r="C3" s="88" t="s">
        <v>666</v>
      </c>
      <c r="D3" s="89" t="s">
        <v>666</v>
      </c>
      <c r="E3" s="90"/>
    </row>
    <row r="4" spans="2:5" x14ac:dyDescent="0.3">
      <c r="B4" s="87" t="s">
        <v>667</v>
      </c>
      <c r="C4" s="91">
        <v>0.94</v>
      </c>
      <c r="D4" s="92">
        <f>C4</f>
        <v>0.94</v>
      </c>
    </row>
    <row r="5" spans="2:5" x14ac:dyDescent="0.3">
      <c r="B5" s="87" t="s">
        <v>668</v>
      </c>
      <c r="C5" s="91">
        <v>0.95</v>
      </c>
      <c r="D5" s="92">
        <f t="shared" ref="D5:D6" si="0">C5</f>
        <v>0.95</v>
      </c>
    </row>
    <row r="6" spans="2:5" x14ac:dyDescent="0.3">
      <c r="B6" s="93" t="s">
        <v>94</v>
      </c>
      <c r="C6" s="94">
        <f>Inputs!$D$67</f>
        <v>1316</v>
      </c>
      <c r="D6" s="94">
        <f t="shared" si="0"/>
        <v>1316</v>
      </c>
    </row>
    <row r="7" spans="2:5" ht="14.5" x14ac:dyDescent="0.35">
      <c r="B7" s="95" t="s">
        <v>669</v>
      </c>
      <c r="C7" s="96">
        <f>Inputs!$D$56</f>
        <v>4050.8</v>
      </c>
      <c r="D7" s="97">
        <f>C7</f>
        <v>4050.8</v>
      </c>
    </row>
    <row r="8" spans="2:5" ht="17.25" customHeight="1" x14ac:dyDescent="0.35">
      <c r="B8" s="98" t="s">
        <v>670</v>
      </c>
      <c r="C8" s="94">
        <f>(100%-C4+100%-C5)*-C7</f>
        <v>-445.58800000000042</v>
      </c>
      <c r="D8" s="99">
        <f>(100%-D4+100%-D5)*-D7</f>
        <v>-445.58800000000042</v>
      </c>
    </row>
    <row r="9" spans="2:5" ht="14.5" x14ac:dyDescent="0.35">
      <c r="B9" s="98" t="s">
        <v>671</v>
      </c>
      <c r="C9" s="100">
        <f>SUM(C7:C8)</f>
        <v>3605.2119999999995</v>
      </c>
      <c r="D9" s="101">
        <f>SUM(D7:D8)</f>
        <v>3605.2119999999995</v>
      </c>
    </row>
    <row r="10" spans="2:5" ht="5.25" customHeight="1" x14ac:dyDescent="0.3">
      <c r="B10" s="102"/>
      <c r="C10" s="103"/>
      <c r="D10" s="104"/>
    </row>
    <row r="11" spans="2:5" ht="14.5" x14ac:dyDescent="0.35">
      <c r="B11" s="98" t="s">
        <v>672</v>
      </c>
      <c r="C11" s="96">
        <f>Inputs!$C$56</f>
        <v>563</v>
      </c>
      <c r="D11" s="97">
        <f>C11</f>
        <v>563</v>
      </c>
    </row>
    <row r="12" spans="2:5" ht="14.5" x14ac:dyDescent="0.35">
      <c r="B12" s="98" t="s">
        <v>673</v>
      </c>
      <c r="C12" s="105">
        <f>C7*C11</f>
        <v>2280600.4</v>
      </c>
      <c r="D12" s="106">
        <f>D7*D11</f>
        <v>2280600.4</v>
      </c>
    </row>
    <row r="13" spans="2:5" ht="14.5" x14ac:dyDescent="0.35">
      <c r="B13" s="98" t="s">
        <v>674</v>
      </c>
      <c r="C13" s="94">
        <f>C11*C9</f>
        <v>2029734.3559999997</v>
      </c>
      <c r="D13" s="99">
        <f>D11*D9</f>
        <v>2029734.3559999997</v>
      </c>
    </row>
    <row r="14" spans="2:5" ht="14.5" x14ac:dyDescent="0.35">
      <c r="B14" s="98" t="s">
        <v>675</v>
      </c>
      <c r="C14" s="105">
        <f>C11*C6*-1</f>
        <v>-740908</v>
      </c>
      <c r="D14" s="106">
        <f>D11*D6*-1</f>
        <v>-740908</v>
      </c>
    </row>
    <row r="15" spans="2:5" ht="14.5" x14ac:dyDescent="0.35">
      <c r="B15" s="95" t="s">
        <v>676</v>
      </c>
      <c r="C15" s="100">
        <f>SUM(C13:C14)</f>
        <v>1288826.3559999997</v>
      </c>
      <c r="D15" s="101">
        <f t="shared" ref="D15" si="1">SUM(D13:D14)</f>
        <v>1288826.3559999997</v>
      </c>
      <c r="E15" s="107"/>
    </row>
    <row r="16" spans="2:5" ht="14.5" x14ac:dyDescent="0.35">
      <c r="B16" s="98" t="s">
        <v>677</v>
      </c>
      <c r="C16" s="94">
        <f>C15/1.1</f>
        <v>1171660.3236363633</v>
      </c>
      <c r="D16" s="99">
        <f t="shared" ref="D16" si="2">D15/1.1</f>
        <v>1171660.3236363633</v>
      </c>
    </row>
    <row r="17" spans="2:5" ht="14.5" x14ac:dyDescent="0.35">
      <c r="B17" s="98" t="s">
        <v>678</v>
      </c>
      <c r="C17" s="94">
        <f>C16*12</f>
        <v>14059923.883636359</v>
      </c>
      <c r="D17" s="99">
        <f t="shared" ref="D17" si="3">D16*12</f>
        <v>14059923.883636359</v>
      </c>
    </row>
    <row r="18" spans="2:5" ht="6" customHeight="1" x14ac:dyDescent="0.35">
      <c r="B18" s="98"/>
      <c r="C18" s="108"/>
      <c r="D18" s="104"/>
    </row>
    <row r="19" spans="2:5" ht="14.5" x14ac:dyDescent="0.35">
      <c r="B19" s="98" t="s">
        <v>679</v>
      </c>
      <c r="C19" s="94">
        <v>20</v>
      </c>
      <c r="D19" s="106">
        <v>30</v>
      </c>
    </row>
    <row r="20" spans="2:5" ht="14.5" x14ac:dyDescent="0.35">
      <c r="B20" s="98" t="s">
        <v>680</v>
      </c>
      <c r="C20" s="109">
        <f>Inputs!$AK$19</f>
        <v>0.10249999999999999</v>
      </c>
      <c r="D20" s="110">
        <f>C20</f>
        <v>0.10249999999999999</v>
      </c>
    </row>
    <row r="21" spans="2:5" ht="14.5" x14ac:dyDescent="0.35">
      <c r="B21" s="98" t="s">
        <v>681</v>
      </c>
      <c r="C21" s="105">
        <f>C17*-1</f>
        <v>-14059923.883636359</v>
      </c>
      <c r="D21" s="106">
        <f>D17*-1</f>
        <v>-14059923.883636359</v>
      </c>
    </row>
    <row r="22" spans="2:5" ht="14.5" x14ac:dyDescent="0.35">
      <c r="B22" s="98" t="s">
        <v>682</v>
      </c>
      <c r="C22" s="100">
        <f>PV(C20,C19,C21,0,0)</f>
        <v>117685584.41458791</v>
      </c>
      <c r="D22" s="101">
        <f t="shared" ref="D22" si="4">PV(D20,D19,D21,0,0)</f>
        <v>129826521.89941506</v>
      </c>
    </row>
    <row r="23" spans="2:5" ht="14.5" x14ac:dyDescent="0.35">
      <c r="B23" s="98" t="s">
        <v>30</v>
      </c>
      <c r="C23" s="100">
        <f>Inputs!$Y$19/12</f>
        <v>1.6666666666666667</v>
      </c>
      <c r="D23" s="101">
        <f>C23</f>
        <v>1.6666666666666667</v>
      </c>
    </row>
    <row r="24" spans="2:5" ht="14.5" x14ac:dyDescent="0.35">
      <c r="B24" s="98" t="s">
        <v>683</v>
      </c>
      <c r="C24" s="111">
        <f>PV(C20,C23,0,C22)*-1</f>
        <v>100021248.54230416</v>
      </c>
      <c r="D24" s="112">
        <f t="shared" ref="D24" si="5">PV(D20,D23,0,D22)*-1</f>
        <v>110339859.20092572</v>
      </c>
    </row>
    <row r="25" spans="2:5" ht="14.5" x14ac:dyDescent="0.35">
      <c r="B25" s="95" t="s">
        <v>684</v>
      </c>
      <c r="C25" s="113">
        <f>Inputs!$C$40</f>
        <v>110300138.5105</v>
      </c>
      <c r="D25" s="114">
        <f>C25</f>
        <v>110300138.5105</v>
      </c>
    </row>
    <row r="26" spans="2:5" x14ac:dyDescent="0.3">
      <c r="B26" s="115" t="s">
        <v>685</v>
      </c>
      <c r="C26" s="116">
        <f>C24-C25</f>
        <v>-10278889.968195841</v>
      </c>
      <c r="D26" s="117">
        <f t="shared" ref="D26" si="6">D24-D25</f>
        <v>39720.690425723791</v>
      </c>
    </row>
    <row r="27" spans="2:5" ht="14.5" thickBot="1" x14ac:dyDescent="0.35">
      <c r="B27" s="118" t="s">
        <v>686</v>
      </c>
      <c r="C27" s="119">
        <f>C26/C25</f>
        <v>-9.3190181871053074E-2</v>
      </c>
      <c r="D27" s="120">
        <f t="shared" ref="D27" si="7">D26/D25</f>
        <v>3.6011460150562355E-4</v>
      </c>
      <c r="E27" s="121"/>
    </row>
    <row r="28" spans="2:5" hidden="1" x14ac:dyDescent="0.3">
      <c r="B28" s="83" t="s">
        <v>687</v>
      </c>
      <c r="C28" s="122"/>
      <c r="D28" s="123">
        <f>D25-D22</f>
        <v>-19526383.388915062</v>
      </c>
    </row>
    <row r="29" spans="2:5" hidden="1" x14ac:dyDescent="0.3"/>
    <row r="30" spans="2:5" hidden="1" x14ac:dyDescent="0.3"/>
    <row r="31" spans="2:5" hidden="1" x14ac:dyDescent="0.3"/>
    <row r="32" spans="2:5" hidden="1" x14ac:dyDescent="0.3"/>
    <row r="33" spans="2:4" hidden="1" x14ac:dyDescent="0.3"/>
    <row r="34" spans="2:4" hidden="1" x14ac:dyDescent="0.3"/>
    <row r="35" spans="2:4" hidden="1" x14ac:dyDescent="0.3"/>
    <row r="36" spans="2:4" hidden="1" x14ac:dyDescent="0.3"/>
    <row r="37" spans="2:4" hidden="1" x14ac:dyDescent="0.3"/>
    <row r="38" spans="2:4" hidden="1" x14ac:dyDescent="0.3"/>
    <row r="39" spans="2:4" hidden="1" x14ac:dyDescent="0.3">
      <c r="B39" s="83" t="s">
        <v>688</v>
      </c>
    </row>
    <row r="40" spans="2:4" ht="14.15" hidden="1" customHeight="1" x14ac:dyDescent="0.3"/>
    <row r="41" spans="2:4" ht="14.15" customHeight="1" x14ac:dyDescent="0.3">
      <c r="C41" s="124"/>
    </row>
    <row r="42" spans="2:4" ht="14.15" customHeight="1" x14ac:dyDescent="0.3">
      <c r="C42" s="124"/>
      <c r="D42" s="124"/>
    </row>
    <row r="43" spans="2:4" ht="14.15" customHeight="1" x14ac:dyDescent="0.3">
      <c r="C43" s="124"/>
      <c r="D43" s="125"/>
    </row>
    <row r="44" spans="2:4" ht="13.5" customHeight="1" x14ac:dyDescent="0.3">
      <c r="C44" s="124"/>
      <c r="D44" s="125"/>
    </row>
    <row r="45" spans="2:4" ht="14.15" customHeight="1" x14ac:dyDescent="0.3">
      <c r="C45" s="126"/>
      <c r="D45" s="126"/>
    </row>
    <row r="46" spans="2:4" ht="14.15" customHeight="1" x14ac:dyDescent="0.3">
      <c r="C46" s="124"/>
      <c r="D46" s="125"/>
    </row>
    <row r="47" spans="2:4" x14ac:dyDescent="0.3">
      <c r="C47" s="126"/>
      <c r="D47" s="126"/>
    </row>
    <row r="49" spans="3:4" x14ac:dyDescent="0.3">
      <c r="C49" s="125"/>
      <c r="D49" s="125"/>
    </row>
  </sheetData>
  <mergeCells count="1">
    <mergeCell ref="C1:D1"/>
  </mergeCells>
  <conditionalFormatting sqref="C27">
    <cfRule type="cellIs" dxfId="3" priority="1" operator="lessThan">
      <formula>-0.05</formula>
    </cfRule>
    <cfRule type="cellIs" dxfId="2" priority="2" operator="greaterThan">
      <formula>-0.05</formula>
    </cfRule>
    <cfRule type="cellIs" dxfId="1" priority="3" operator="lessThan">
      <formula>-0.05</formula>
    </cfRule>
  </conditionalFormatting>
  <conditionalFormatting sqref="C27:E27">
    <cfRule type="cellIs" dxfId="0" priority="4" operator="lessThan">
      <formula>0.05</formula>
    </cfRule>
  </conditionalFormatting>
  <pageMargins left="0.7" right="0.7" top="0.75" bottom="0.75" header="0.3" footer="0.3"/>
  <extLst>
    <ext xmlns:x14="http://schemas.microsoft.com/office/spreadsheetml/2009/9/main" uri="{05C60535-1F16-4fd2-B633-F4F36F0B64E0}">
      <x14:sparklineGroups xmlns:xm="http://schemas.microsoft.com/office/excel/2006/main">
        <x14:sparklineGroup manualMax="0" manualMin="0" type="stacked" displayEmptyCellsAs="gap" negative="1" xr2:uid="{43C6D71D-773B-4DCC-8644-20BFD05C8B2D}">
          <x14:colorSeries rgb="FF376092"/>
          <x14:colorNegative rgb="FFD00000"/>
          <x14:colorAxis rgb="FF000000"/>
          <x14:colorMarkers rgb="FFD00000"/>
          <x14:colorFirst rgb="FFD00000"/>
          <x14:colorLast rgb="FFD00000"/>
          <x14:colorHigh rgb="FFD00000"/>
          <x14:colorLow rgb="FFD00000"/>
          <x14:sparklines>
            <x14:sparkline>
              <xm:sqref>C31</xm:sqref>
            </x14:sparkline>
          </x14:sparklines>
        </x14:sparklineGroup>
        <x14:sparklineGroup manualMax="0" manualMin="0" type="stacked" displayEmptyCellsAs="gap" negative="1" xr2:uid="{18B930A3-64C7-4DDF-95C3-88F3E04DA042}">
          <x14:colorSeries rgb="FF376092"/>
          <x14:colorNegative rgb="FFD00000"/>
          <x14:colorAxis rgb="FF000000"/>
          <x14:colorMarkers rgb="FFD00000"/>
          <x14:colorFirst rgb="FFD00000"/>
          <x14:colorLast rgb="FFD00000"/>
          <x14:colorHigh rgb="FFD00000"/>
          <x14:colorLow rgb="FFD00000"/>
          <x14:sparklines>
            <x14:sparkline>
              <xm:sqref>D31</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ABB6E-6A57-4DF4-B7E0-05AA6BA9E1BB}">
  <dimension ref="B2:F10"/>
  <sheetViews>
    <sheetView topLeftCell="A2" workbookViewId="0">
      <selection activeCell="B11" sqref="B11"/>
    </sheetView>
  </sheetViews>
  <sheetFormatPr defaultRowHeight="14.5" x14ac:dyDescent="0.35"/>
  <cols>
    <col min="3" max="3" width="25.1796875" customWidth="1"/>
    <col min="4" max="4" width="16.81640625" customWidth="1"/>
  </cols>
  <sheetData>
    <row r="2" spans="2:6" x14ac:dyDescent="0.35">
      <c r="B2" t="s">
        <v>689</v>
      </c>
      <c r="C2" t="s">
        <v>4</v>
      </c>
      <c r="D2" t="s">
        <v>6</v>
      </c>
      <c r="E2" t="s">
        <v>690</v>
      </c>
      <c r="F2" t="s">
        <v>691</v>
      </c>
    </row>
    <row r="3" spans="2:6" x14ac:dyDescent="0.35">
      <c r="B3" t="s">
        <v>692</v>
      </c>
      <c r="C3" t="s">
        <v>5</v>
      </c>
      <c r="D3" t="s">
        <v>7</v>
      </c>
      <c r="E3" t="s">
        <v>693</v>
      </c>
    </row>
    <row r="4" spans="2:6" x14ac:dyDescent="0.35">
      <c r="B4" t="s">
        <v>694</v>
      </c>
      <c r="C4" t="s">
        <v>695</v>
      </c>
      <c r="D4" t="s">
        <v>696</v>
      </c>
      <c r="E4" t="s">
        <v>697</v>
      </c>
    </row>
    <row r="5" spans="2:6" x14ac:dyDescent="0.35">
      <c r="B5" t="s">
        <v>48</v>
      </c>
      <c r="C5" t="s">
        <v>698</v>
      </c>
      <c r="D5" t="s">
        <v>699</v>
      </c>
      <c r="E5" t="s">
        <v>700</v>
      </c>
    </row>
    <row r="6" spans="2:6" x14ac:dyDescent="0.35">
      <c r="B6" t="s">
        <v>43</v>
      </c>
      <c r="C6" t="s">
        <v>701</v>
      </c>
      <c r="D6" t="s">
        <v>702</v>
      </c>
      <c r="E6" t="s">
        <v>703</v>
      </c>
    </row>
    <row r="7" spans="2:6" x14ac:dyDescent="0.35">
      <c r="B7" t="s">
        <v>41</v>
      </c>
      <c r="D7" t="s">
        <v>704</v>
      </c>
    </row>
    <row r="8" spans="2:6" x14ac:dyDescent="0.35">
      <c r="B8" t="s">
        <v>705</v>
      </c>
    </row>
    <row r="9" spans="2:6" x14ac:dyDescent="0.35">
      <c r="B9" t="s">
        <v>706</v>
      </c>
    </row>
    <row r="10" spans="2:6" x14ac:dyDescent="0.35">
      <c r="B10" t="s">
        <v>707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65EBD-FFFF-4DDE-8D80-71D693A1D111}">
  <dimension ref="A2:AP13"/>
  <sheetViews>
    <sheetView topLeftCell="A3" workbookViewId="0">
      <selection activeCell="D7" sqref="D7"/>
    </sheetView>
  </sheetViews>
  <sheetFormatPr defaultRowHeight="14.5" x14ac:dyDescent="0.35"/>
  <cols>
    <col min="1" max="1" width="31.1796875" customWidth="1"/>
    <col min="2" max="2" width="36.1796875" customWidth="1"/>
  </cols>
  <sheetData>
    <row r="2" spans="1:42" ht="26" x14ac:dyDescent="0.6">
      <c r="B2" s="32"/>
      <c r="C2" s="193" t="s">
        <v>106</v>
      </c>
      <c r="D2" s="193"/>
      <c r="E2" s="193"/>
      <c r="F2" s="193"/>
      <c r="G2" s="193"/>
      <c r="H2" s="193"/>
      <c r="I2" s="193"/>
      <c r="J2" s="193"/>
      <c r="K2" s="193"/>
      <c r="L2" s="193"/>
      <c r="M2" s="193"/>
      <c r="N2" s="193"/>
      <c r="O2" s="193"/>
      <c r="P2" s="193"/>
      <c r="Q2" s="193"/>
      <c r="R2" s="32"/>
      <c r="S2" s="32"/>
      <c r="T2" s="32"/>
      <c r="U2" s="32"/>
      <c r="V2" s="32"/>
      <c r="W2" s="32"/>
      <c r="X2" s="32"/>
      <c r="Y2" s="32"/>
      <c r="Z2" s="32"/>
      <c r="AA2" s="32"/>
      <c r="AB2" s="32"/>
      <c r="AC2" s="32"/>
      <c r="AD2" s="32"/>
      <c r="AE2" s="32"/>
      <c r="AF2" s="32"/>
      <c r="AG2" s="32"/>
      <c r="AH2" s="32"/>
      <c r="AI2" s="32"/>
      <c r="AJ2" s="32"/>
      <c r="AK2" s="32"/>
      <c r="AL2" s="32"/>
      <c r="AM2" s="32"/>
      <c r="AN2" s="32"/>
      <c r="AO2" s="32"/>
      <c r="AP2" s="32"/>
    </row>
    <row r="4" spans="1:42" x14ac:dyDescent="0.35">
      <c r="B4" s="1" t="s">
        <v>15</v>
      </c>
      <c r="C4" s="1" t="s">
        <v>35</v>
      </c>
      <c r="D4" s="1" t="s">
        <v>36</v>
      </c>
      <c r="E4" s="1" t="s">
        <v>37</v>
      </c>
      <c r="F4" s="1" t="s">
        <v>38</v>
      </c>
      <c r="G4" s="1" t="s">
        <v>39</v>
      </c>
      <c r="H4" s="1" t="s">
        <v>213</v>
      </c>
      <c r="I4" s="1" t="s">
        <v>214</v>
      </c>
      <c r="J4" s="1" t="s">
        <v>215</v>
      </c>
      <c r="K4" s="1" t="s">
        <v>216</v>
      </c>
      <c r="L4" s="1" t="s">
        <v>217</v>
      </c>
      <c r="M4" s="1" t="s">
        <v>218</v>
      </c>
      <c r="N4" s="1" t="s">
        <v>219</v>
      </c>
      <c r="O4" s="1" t="s">
        <v>220</v>
      </c>
      <c r="P4" s="1" t="s">
        <v>221</v>
      </c>
      <c r="Q4" s="1" t="s">
        <v>222</v>
      </c>
      <c r="R4" s="1" t="s">
        <v>223</v>
      </c>
      <c r="S4" s="1" t="s">
        <v>224</v>
      </c>
      <c r="T4" s="1" t="s">
        <v>225</v>
      </c>
      <c r="U4" s="1" t="s">
        <v>226</v>
      </c>
      <c r="V4" s="1" t="s">
        <v>227</v>
      </c>
      <c r="W4" s="1" t="s">
        <v>228</v>
      </c>
      <c r="X4" s="1" t="s">
        <v>229</v>
      </c>
      <c r="Y4" s="1" t="s">
        <v>230</v>
      </c>
      <c r="Z4" s="1" t="s">
        <v>231</v>
      </c>
      <c r="AA4" s="1" t="s">
        <v>232</v>
      </c>
      <c r="AB4" s="1" t="s">
        <v>233</v>
      </c>
      <c r="AC4" s="1" t="s">
        <v>234</v>
      </c>
      <c r="AD4" s="1" t="s">
        <v>235</v>
      </c>
      <c r="AE4" s="1" t="s">
        <v>236</v>
      </c>
      <c r="AF4" s="1" t="s">
        <v>237</v>
      </c>
    </row>
    <row r="5" spans="1:42" x14ac:dyDescent="0.35">
      <c r="A5" t="s">
        <v>708</v>
      </c>
      <c r="B5" t="s">
        <v>302</v>
      </c>
      <c r="C5" t="e">
        <f>Forecasts!C12/'NHFC Senior 1'!D33</f>
        <v>#DIV/0!</v>
      </c>
      <c r="D5" t="e">
        <f>#REF!/'NHFC Senior 1'!#REF!</f>
        <v>#REF!</v>
      </c>
      <c r="E5" t="e">
        <f>#REF!/'NHFC Senior 1'!#REF!</f>
        <v>#REF!</v>
      </c>
      <c r="F5" t="e">
        <f>#REF!/'NHFC Senior 1'!#REF!</f>
        <v>#REF!</v>
      </c>
      <c r="G5" t="e">
        <f>#REF!/'NHFC Senior 1'!#REF!</f>
        <v>#REF!</v>
      </c>
      <c r="H5" t="e">
        <f>#REF!/'NHFC Senior 1'!#REF!</f>
        <v>#REF!</v>
      </c>
      <c r="I5" t="e">
        <f>#REF!/'NHFC Senior 1'!#REF!</f>
        <v>#REF!</v>
      </c>
      <c r="J5" t="e">
        <f>#REF!/'NHFC Senior 1'!#REF!</f>
        <v>#REF!</v>
      </c>
      <c r="K5" t="e">
        <f>#REF!/'NHFC Senior 1'!#REF!</f>
        <v>#REF!</v>
      </c>
      <c r="L5" t="e">
        <f>#REF!/'NHFC Senior 1'!#REF!</f>
        <v>#REF!</v>
      </c>
      <c r="M5" t="e">
        <f>#REF!/'NHFC Senior 1'!#REF!</f>
        <v>#REF!</v>
      </c>
      <c r="N5" t="e">
        <f>#REF!/'NHFC Senior 1'!#REF!</f>
        <v>#REF!</v>
      </c>
      <c r="O5" t="e">
        <f>#REF!/'NHFC Senior 1'!#REF!</f>
        <v>#REF!</v>
      </c>
      <c r="P5" t="e">
        <f>#REF!/'NHFC Senior 1'!#REF!</f>
        <v>#REF!</v>
      </c>
      <c r="Q5" t="e">
        <f>#REF!/'NHFC Senior 1'!#REF!</f>
        <v>#REF!</v>
      </c>
      <c r="R5" t="e">
        <f>#REF!/'NHFC Senior 1'!#REF!</f>
        <v>#REF!</v>
      </c>
      <c r="S5" t="e">
        <f>#REF!/'NHFC Senior 1'!#REF!</f>
        <v>#REF!</v>
      </c>
      <c r="T5" t="e">
        <f>#REF!/'NHFC Senior 1'!#REF!</f>
        <v>#REF!</v>
      </c>
      <c r="U5" t="e">
        <f>#REF!/'NHFC Senior 1'!#REF!</f>
        <v>#REF!</v>
      </c>
      <c r="V5" t="e">
        <f>#REF!/'NHFC Senior 1'!#REF!</f>
        <v>#REF!</v>
      </c>
      <c r="W5" t="e">
        <f>#REF!/'NHFC Senior 1'!#REF!</f>
        <v>#REF!</v>
      </c>
      <c r="X5" t="e">
        <f>#REF!/'NHFC Senior 1'!#REF!</f>
        <v>#REF!</v>
      </c>
      <c r="Y5" t="e">
        <f>#REF!/'NHFC Senior 1'!#REF!</f>
        <v>#REF!</v>
      </c>
      <c r="Z5" t="e">
        <f>#REF!/'NHFC Senior 1'!#REF!</f>
        <v>#REF!</v>
      </c>
      <c r="AA5" t="e">
        <f>#REF!/'NHFC Senior 1'!#REF!</f>
        <v>#REF!</v>
      </c>
      <c r="AB5" t="e">
        <f>#REF!/'NHFC Senior 1'!#REF!</f>
        <v>#REF!</v>
      </c>
      <c r="AC5" t="e">
        <f>#REF!/'NHFC Senior 1'!#REF!</f>
        <v>#REF!</v>
      </c>
      <c r="AD5" t="e">
        <f>#REF!/'NHFC Senior 1'!#REF!</f>
        <v>#REF!</v>
      </c>
      <c r="AE5" t="e">
        <f>#REF!/'NHFC Senior 1'!#REF!</f>
        <v>#REF!</v>
      </c>
      <c r="AF5" t="e">
        <f>#REF!/'NHFC Senior 1'!#REF!</f>
        <v>#REF!</v>
      </c>
    </row>
    <row r="6" spans="1:42" x14ac:dyDescent="0.35">
      <c r="A6" t="s">
        <v>709</v>
      </c>
      <c r="B6" t="s">
        <v>303</v>
      </c>
      <c r="C6" t="e">
        <f>Forecasts!C12/Forecasts!C59</f>
        <v>#DIV/0!</v>
      </c>
      <c r="D6" t="e">
        <f>#REF!/Forecasts!#REF!</f>
        <v>#REF!</v>
      </c>
      <c r="E6" t="e">
        <f>#REF!/Forecasts!#REF!</f>
        <v>#REF!</v>
      </c>
      <c r="F6" t="e">
        <f>#REF!/Forecasts!#REF!</f>
        <v>#REF!</v>
      </c>
      <c r="G6" t="e">
        <f>#REF!/Forecasts!#REF!</f>
        <v>#REF!</v>
      </c>
      <c r="H6" t="e">
        <f>#REF!/Forecasts!#REF!</f>
        <v>#REF!</v>
      </c>
      <c r="I6" t="e">
        <f>#REF!/Forecasts!#REF!</f>
        <v>#REF!</v>
      </c>
      <c r="J6" t="e">
        <f>#REF!/Forecasts!#REF!</f>
        <v>#REF!</v>
      </c>
      <c r="K6" t="e">
        <f>#REF!/Forecasts!#REF!</f>
        <v>#REF!</v>
      </c>
      <c r="L6" t="e">
        <f>#REF!/Forecasts!#REF!</f>
        <v>#REF!</v>
      </c>
      <c r="M6" t="e">
        <f>#REF!/Forecasts!#REF!</f>
        <v>#REF!</v>
      </c>
      <c r="N6" t="e">
        <f>#REF!/Forecasts!#REF!</f>
        <v>#REF!</v>
      </c>
      <c r="O6" t="e">
        <f>#REF!/Forecasts!#REF!</f>
        <v>#REF!</v>
      </c>
      <c r="P6" t="e">
        <f>#REF!/Forecasts!#REF!</f>
        <v>#REF!</v>
      </c>
      <c r="Q6" t="e">
        <f>#REF!/Forecasts!#REF!</f>
        <v>#REF!</v>
      </c>
      <c r="R6" t="e">
        <f>#REF!/Forecasts!#REF!</f>
        <v>#REF!</v>
      </c>
      <c r="S6" t="e">
        <f>#REF!/Forecasts!#REF!</f>
        <v>#REF!</v>
      </c>
      <c r="T6" t="e">
        <f>#REF!/Forecasts!#REF!</f>
        <v>#REF!</v>
      </c>
      <c r="U6" t="e">
        <f>#REF!/Forecasts!#REF!</f>
        <v>#REF!</v>
      </c>
      <c r="V6" t="e">
        <f>#REF!/Forecasts!#REF!</f>
        <v>#REF!</v>
      </c>
      <c r="W6" t="e">
        <f>#REF!/Forecasts!#REF!</f>
        <v>#REF!</v>
      </c>
      <c r="X6" t="e">
        <f>#REF!/Forecasts!#REF!</f>
        <v>#REF!</v>
      </c>
      <c r="Y6" t="e">
        <f>#REF!/Forecasts!#REF!</f>
        <v>#REF!</v>
      </c>
      <c r="Z6" t="e">
        <f>#REF!/Forecasts!#REF!</f>
        <v>#REF!</v>
      </c>
      <c r="AA6" t="e">
        <f>#REF!/Forecasts!#REF!</f>
        <v>#REF!</v>
      </c>
      <c r="AB6" t="e">
        <f>#REF!/Forecasts!#REF!</f>
        <v>#REF!</v>
      </c>
      <c r="AC6" t="e">
        <f>#REF!/Forecasts!#REF!</f>
        <v>#REF!</v>
      </c>
      <c r="AD6" t="e">
        <f>#REF!/Forecasts!#REF!</f>
        <v>#REF!</v>
      </c>
      <c r="AE6" t="e">
        <f>#REF!/Forecasts!#REF!</f>
        <v>#REF!</v>
      </c>
      <c r="AF6" t="e">
        <f>#REF!/Forecasts!#REF!</f>
        <v>#REF!</v>
      </c>
    </row>
    <row r="7" spans="1:42" x14ac:dyDescent="0.35">
      <c r="A7" t="s">
        <v>710</v>
      </c>
      <c r="B7" t="s">
        <v>304</v>
      </c>
      <c r="C7" t="e">
        <f>Forecasts!C12/'NHFC Senior 1'!D31</f>
        <v>#DIV/0!</v>
      </c>
      <c r="D7" t="e">
        <f>#REF!/'NHFC Senior 1'!#REF!</f>
        <v>#REF!</v>
      </c>
      <c r="E7" t="e">
        <f>#REF!/'NHFC Senior 1'!#REF!</f>
        <v>#REF!</v>
      </c>
      <c r="F7" t="e">
        <f>#REF!/'NHFC Senior 1'!#REF!</f>
        <v>#REF!</v>
      </c>
      <c r="G7" t="e">
        <f>#REF!/'NHFC Senior 1'!#REF!</f>
        <v>#REF!</v>
      </c>
      <c r="H7" t="e">
        <f>#REF!/'NHFC Senior 1'!#REF!</f>
        <v>#REF!</v>
      </c>
      <c r="I7" t="e">
        <f>#REF!/'NHFC Senior 1'!#REF!</f>
        <v>#REF!</v>
      </c>
      <c r="J7" t="e">
        <f>#REF!/'NHFC Senior 1'!#REF!</f>
        <v>#REF!</v>
      </c>
      <c r="K7" t="e">
        <f>#REF!/'NHFC Senior 1'!#REF!</f>
        <v>#REF!</v>
      </c>
      <c r="L7" t="e">
        <f>#REF!/'NHFC Senior 1'!#REF!</f>
        <v>#REF!</v>
      </c>
      <c r="M7" t="e">
        <f>#REF!/'NHFC Senior 1'!#REF!</f>
        <v>#REF!</v>
      </c>
      <c r="N7" t="e">
        <f>#REF!/'NHFC Senior 1'!#REF!</f>
        <v>#REF!</v>
      </c>
      <c r="O7" t="e">
        <f>#REF!/'NHFC Senior 1'!#REF!</f>
        <v>#REF!</v>
      </c>
      <c r="P7" t="e">
        <f>#REF!/'NHFC Senior 1'!#REF!</f>
        <v>#REF!</v>
      </c>
      <c r="Q7" t="e">
        <f>#REF!/'NHFC Senior 1'!#REF!</f>
        <v>#REF!</v>
      </c>
      <c r="R7" t="e">
        <f>#REF!/'NHFC Senior 1'!#REF!</f>
        <v>#REF!</v>
      </c>
      <c r="S7" t="e">
        <f>#REF!/'NHFC Senior 1'!#REF!</f>
        <v>#REF!</v>
      </c>
      <c r="T7" t="e">
        <f>#REF!/'NHFC Senior 1'!#REF!</f>
        <v>#REF!</v>
      </c>
      <c r="U7" t="e">
        <f>#REF!/'NHFC Senior 1'!#REF!</f>
        <v>#REF!</v>
      </c>
      <c r="V7" t="e">
        <f>#REF!/'NHFC Senior 1'!#REF!</f>
        <v>#REF!</v>
      </c>
      <c r="W7" t="e">
        <f>#REF!/'NHFC Senior 1'!#REF!</f>
        <v>#REF!</v>
      </c>
      <c r="X7" t="e">
        <f>#REF!/'NHFC Senior 1'!#REF!</f>
        <v>#REF!</v>
      </c>
      <c r="Y7" t="e">
        <f>#REF!/'NHFC Senior 1'!#REF!</f>
        <v>#REF!</v>
      </c>
      <c r="Z7" t="e">
        <f>#REF!/'NHFC Senior 1'!#REF!</f>
        <v>#REF!</v>
      </c>
      <c r="AA7" t="e">
        <f>#REF!/'NHFC Senior 1'!#REF!</f>
        <v>#REF!</v>
      </c>
      <c r="AB7" t="e">
        <f>#REF!/'NHFC Senior 1'!#REF!</f>
        <v>#REF!</v>
      </c>
      <c r="AC7" t="e">
        <f>#REF!/'NHFC Senior 1'!#REF!</f>
        <v>#REF!</v>
      </c>
      <c r="AD7" t="e">
        <f>#REF!/'NHFC Senior 1'!#REF!</f>
        <v>#REF!</v>
      </c>
      <c r="AE7" t="e">
        <f>#REF!/'NHFC Senior 1'!#REF!</f>
        <v>#REF!</v>
      </c>
      <c r="AF7" t="e">
        <f>#REF!/'NHFC Senior 1'!#REF!</f>
        <v>#REF!</v>
      </c>
    </row>
    <row r="8" spans="1:42" x14ac:dyDescent="0.35">
      <c r="A8" t="s">
        <v>711</v>
      </c>
      <c r="B8" t="s">
        <v>305</v>
      </c>
      <c r="C8" t="e">
        <f>Forecasts!C12/Forecasts!C57</f>
        <v>#DIV/0!</v>
      </c>
    </row>
    <row r="9" spans="1:42" x14ac:dyDescent="0.35">
      <c r="B9" t="s">
        <v>712</v>
      </c>
    </row>
    <row r="10" spans="1:42" x14ac:dyDescent="0.35">
      <c r="B10" t="s">
        <v>309</v>
      </c>
    </row>
    <row r="11" spans="1:42" x14ac:dyDescent="0.35">
      <c r="B11" t="s">
        <v>310</v>
      </c>
    </row>
    <row r="12" spans="1:42" x14ac:dyDescent="0.35">
      <c r="B12" t="s">
        <v>311</v>
      </c>
    </row>
    <row r="13" spans="1:42" x14ac:dyDescent="0.35">
      <c r="B13" t="s">
        <v>713</v>
      </c>
    </row>
  </sheetData>
  <mergeCells count="1">
    <mergeCell ref="C2:Q2"/>
  </mergeCells>
  <phoneticPr fontId="5"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DB0FF-2E77-42B4-A9CB-39F8B534FB04}">
  <dimension ref="A1:G29"/>
  <sheetViews>
    <sheetView topLeftCell="A26" workbookViewId="0">
      <selection activeCell="A43" sqref="A43"/>
    </sheetView>
  </sheetViews>
  <sheetFormatPr defaultRowHeight="14.5" x14ac:dyDescent="0.35"/>
  <cols>
    <col min="1" max="1" width="9.1796875" bestFit="1" customWidth="1"/>
    <col min="2" max="2" width="15.453125" bestFit="1" customWidth="1"/>
    <col min="3" max="3" width="23.81640625" bestFit="1" customWidth="1"/>
    <col min="4" max="4" width="20.54296875" bestFit="1" customWidth="1"/>
  </cols>
  <sheetData>
    <row r="1" spans="1:7" x14ac:dyDescent="0.35">
      <c r="A1" s="197" t="s">
        <v>714</v>
      </c>
      <c r="B1" s="197"/>
      <c r="C1" s="197"/>
      <c r="D1" s="197"/>
    </row>
    <row r="2" spans="1:7" x14ac:dyDescent="0.35">
      <c r="A2" s="4" t="s">
        <v>324</v>
      </c>
      <c r="B2" s="4" t="s">
        <v>715</v>
      </c>
      <c r="C2" s="4" t="s">
        <v>716</v>
      </c>
      <c r="D2" s="4" t="s">
        <v>717</v>
      </c>
    </row>
    <row r="3" spans="1:7" x14ac:dyDescent="0.35">
      <c r="A3" s="38" t="s">
        <v>718</v>
      </c>
      <c r="B3" s="4">
        <v>142</v>
      </c>
      <c r="C3" s="4">
        <v>0</v>
      </c>
      <c r="D3" s="21">
        <f>C3/B3</f>
        <v>0</v>
      </c>
    </row>
    <row r="4" spans="1:7" x14ac:dyDescent="0.35">
      <c r="A4" s="39" t="s">
        <v>719</v>
      </c>
      <c r="B4" s="4">
        <v>142</v>
      </c>
      <c r="C4" s="4">
        <v>142</v>
      </c>
      <c r="D4" s="21">
        <f t="shared" ref="D4:D14" si="0">C4/B4</f>
        <v>1</v>
      </c>
    </row>
    <row r="5" spans="1:7" x14ac:dyDescent="0.35">
      <c r="A5" s="38" t="s">
        <v>720</v>
      </c>
      <c r="B5" s="4">
        <v>142</v>
      </c>
      <c r="C5" s="4">
        <v>142</v>
      </c>
      <c r="D5" s="21">
        <f t="shared" si="0"/>
        <v>1</v>
      </c>
    </row>
    <row r="6" spans="1:7" x14ac:dyDescent="0.35">
      <c r="A6" s="39" t="s">
        <v>721</v>
      </c>
      <c r="B6" s="4">
        <v>142</v>
      </c>
      <c r="C6" s="4">
        <v>142</v>
      </c>
      <c r="D6" s="21">
        <f t="shared" si="0"/>
        <v>1</v>
      </c>
    </row>
    <row r="7" spans="1:7" x14ac:dyDescent="0.35">
      <c r="A7" s="38" t="s">
        <v>722</v>
      </c>
      <c r="B7" s="4">
        <v>142</v>
      </c>
      <c r="C7" s="4">
        <v>142</v>
      </c>
      <c r="D7" s="21">
        <f t="shared" si="0"/>
        <v>1</v>
      </c>
    </row>
    <row r="8" spans="1:7" x14ac:dyDescent="0.35">
      <c r="A8" s="39" t="s">
        <v>723</v>
      </c>
      <c r="B8" s="4">
        <v>142</v>
      </c>
      <c r="C8" s="4">
        <v>142</v>
      </c>
      <c r="D8" s="21">
        <f t="shared" si="0"/>
        <v>1</v>
      </c>
    </row>
    <row r="9" spans="1:7" x14ac:dyDescent="0.35">
      <c r="A9" s="38" t="s">
        <v>724</v>
      </c>
      <c r="B9" s="4">
        <v>142</v>
      </c>
      <c r="C9" s="4">
        <v>142</v>
      </c>
      <c r="D9" s="21">
        <f t="shared" si="0"/>
        <v>1</v>
      </c>
    </row>
    <row r="10" spans="1:7" x14ac:dyDescent="0.35">
      <c r="A10" s="39" t="s">
        <v>725</v>
      </c>
      <c r="B10" s="4">
        <v>142</v>
      </c>
      <c r="C10" s="4">
        <v>142</v>
      </c>
      <c r="D10" s="21">
        <f t="shared" si="0"/>
        <v>1</v>
      </c>
      <c r="G10" s="30">
        <f>AVERAGE(D4:D13,D19:D28)</f>
        <v>0.99507042253521116</v>
      </c>
    </row>
    <row r="11" spans="1:7" x14ac:dyDescent="0.35">
      <c r="A11" s="38" t="s">
        <v>726</v>
      </c>
      <c r="B11" s="4">
        <v>142</v>
      </c>
      <c r="C11" s="4">
        <v>142</v>
      </c>
      <c r="D11" s="21">
        <f t="shared" si="0"/>
        <v>1</v>
      </c>
      <c r="G11" s="30">
        <f>1-G10</f>
        <v>4.9295774647888368E-3</v>
      </c>
    </row>
    <row r="12" spans="1:7" x14ac:dyDescent="0.35">
      <c r="A12" s="39" t="s">
        <v>727</v>
      </c>
      <c r="B12" s="4">
        <v>142</v>
      </c>
      <c r="C12" s="4">
        <v>142</v>
      </c>
      <c r="D12" s="21">
        <f t="shared" si="0"/>
        <v>1</v>
      </c>
    </row>
    <row r="13" spans="1:7" x14ac:dyDescent="0.35">
      <c r="A13" s="38" t="s">
        <v>728</v>
      </c>
      <c r="B13" s="4">
        <v>142</v>
      </c>
      <c r="C13" s="4">
        <v>142</v>
      </c>
      <c r="D13" s="21">
        <f t="shared" si="0"/>
        <v>1</v>
      </c>
    </row>
    <row r="14" spans="1:7" x14ac:dyDescent="0.35">
      <c r="A14" s="38" t="s">
        <v>729</v>
      </c>
      <c r="B14" s="4">
        <v>142</v>
      </c>
      <c r="C14" s="4">
        <v>0</v>
      </c>
      <c r="D14" s="21">
        <f t="shared" si="0"/>
        <v>0</v>
      </c>
    </row>
    <row r="16" spans="1:7" x14ac:dyDescent="0.35">
      <c r="A16" s="198" t="s">
        <v>730</v>
      </c>
      <c r="B16" s="198"/>
      <c r="C16" s="198"/>
      <c r="D16" s="198"/>
    </row>
    <row r="17" spans="1:4" x14ac:dyDescent="0.35">
      <c r="A17" s="4" t="s">
        <v>324</v>
      </c>
      <c r="B17" s="4" t="s">
        <v>715</v>
      </c>
      <c r="C17" s="4" t="s">
        <v>716</v>
      </c>
      <c r="D17" s="4" t="s">
        <v>717</v>
      </c>
    </row>
    <row r="18" spans="1:4" x14ac:dyDescent="0.35">
      <c r="A18" s="38" t="s">
        <v>731</v>
      </c>
      <c r="B18" s="4">
        <v>142</v>
      </c>
      <c r="C18" s="4">
        <v>0</v>
      </c>
      <c r="D18" s="21">
        <f>C18/B18</f>
        <v>0</v>
      </c>
    </row>
    <row r="19" spans="1:4" x14ac:dyDescent="0.35">
      <c r="A19" s="39" t="s">
        <v>732</v>
      </c>
      <c r="B19" s="4">
        <v>142</v>
      </c>
      <c r="C19" s="4">
        <v>142</v>
      </c>
      <c r="D19" s="21">
        <f t="shared" ref="D19:D29" si="1">C19/B19</f>
        <v>1</v>
      </c>
    </row>
    <row r="20" spans="1:4" x14ac:dyDescent="0.35">
      <c r="A20" s="38" t="s">
        <v>733</v>
      </c>
      <c r="B20" s="4">
        <v>142</v>
      </c>
      <c r="C20" s="4">
        <v>142</v>
      </c>
      <c r="D20" s="21">
        <f t="shared" si="1"/>
        <v>1</v>
      </c>
    </row>
    <row r="21" spans="1:4" x14ac:dyDescent="0.35">
      <c r="A21" s="39" t="s">
        <v>734</v>
      </c>
      <c r="B21" s="4">
        <v>142</v>
      </c>
      <c r="C21" s="4">
        <v>142</v>
      </c>
      <c r="D21" s="21">
        <f t="shared" si="1"/>
        <v>1</v>
      </c>
    </row>
    <row r="22" spans="1:4" x14ac:dyDescent="0.35">
      <c r="A22" s="38" t="s">
        <v>735</v>
      </c>
      <c r="B22" s="4">
        <v>142</v>
      </c>
      <c r="C22" s="4">
        <v>142</v>
      </c>
      <c r="D22" s="21">
        <f t="shared" si="1"/>
        <v>1</v>
      </c>
    </row>
    <row r="23" spans="1:4" x14ac:dyDescent="0.35">
      <c r="A23" s="39" t="s">
        <v>736</v>
      </c>
      <c r="B23" s="4">
        <v>142</v>
      </c>
      <c r="C23" s="4">
        <v>142</v>
      </c>
      <c r="D23" s="21">
        <f t="shared" si="1"/>
        <v>1</v>
      </c>
    </row>
    <row r="24" spans="1:4" x14ac:dyDescent="0.35">
      <c r="A24" s="38" t="s">
        <v>737</v>
      </c>
      <c r="B24" s="4">
        <v>142</v>
      </c>
      <c r="C24" s="4">
        <v>140</v>
      </c>
      <c r="D24" s="21">
        <f t="shared" si="1"/>
        <v>0.9859154929577465</v>
      </c>
    </row>
    <row r="25" spans="1:4" x14ac:dyDescent="0.35">
      <c r="A25" s="39" t="s">
        <v>738</v>
      </c>
      <c r="B25" s="4">
        <v>142</v>
      </c>
      <c r="C25" s="4">
        <v>139</v>
      </c>
      <c r="D25" s="21">
        <f t="shared" si="1"/>
        <v>0.97887323943661975</v>
      </c>
    </row>
    <row r="26" spans="1:4" x14ac:dyDescent="0.35">
      <c r="A26" s="38" t="s">
        <v>739</v>
      </c>
      <c r="B26" s="4">
        <v>142</v>
      </c>
      <c r="C26" s="4">
        <v>139</v>
      </c>
      <c r="D26" s="21">
        <f t="shared" si="1"/>
        <v>0.97887323943661975</v>
      </c>
    </row>
    <row r="27" spans="1:4" x14ac:dyDescent="0.35">
      <c r="A27" s="39" t="s">
        <v>740</v>
      </c>
      <c r="B27" s="4">
        <v>142</v>
      </c>
      <c r="C27" s="4">
        <v>139</v>
      </c>
      <c r="D27" s="21">
        <f t="shared" si="1"/>
        <v>0.97887323943661975</v>
      </c>
    </row>
    <row r="28" spans="1:4" x14ac:dyDescent="0.35">
      <c r="A28" s="38" t="s">
        <v>741</v>
      </c>
      <c r="B28" s="4">
        <v>142</v>
      </c>
      <c r="C28" s="4">
        <v>139</v>
      </c>
      <c r="D28" s="21">
        <f t="shared" si="1"/>
        <v>0.97887323943661975</v>
      </c>
    </row>
    <row r="29" spans="1:4" x14ac:dyDescent="0.35">
      <c r="A29" s="38" t="s">
        <v>742</v>
      </c>
      <c r="B29" s="4">
        <v>174</v>
      </c>
      <c r="C29" s="4">
        <v>0</v>
      </c>
      <c r="D29" s="21">
        <f t="shared" si="1"/>
        <v>0</v>
      </c>
    </row>
  </sheetData>
  <mergeCells count="2">
    <mergeCell ref="A1:D1"/>
    <mergeCell ref="A16:D1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29B91-4366-4A29-8DA1-97029926A2EB}">
  <dimension ref="A1:G44"/>
  <sheetViews>
    <sheetView topLeftCell="A6" workbookViewId="0">
      <selection activeCell="G21" sqref="G21"/>
    </sheetView>
  </sheetViews>
  <sheetFormatPr defaultRowHeight="14.5" x14ac:dyDescent="0.35"/>
  <cols>
    <col min="1" max="1" width="9.1796875" bestFit="1" customWidth="1"/>
    <col min="2" max="2" width="15.453125" bestFit="1" customWidth="1"/>
    <col min="3" max="3" width="23.81640625" bestFit="1" customWidth="1"/>
    <col min="4" max="4" width="20.54296875" bestFit="1" customWidth="1"/>
    <col min="6" max="6" width="9" bestFit="1" customWidth="1"/>
  </cols>
  <sheetData>
    <row r="1" spans="1:4" x14ac:dyDescent="0.35">
      <c r="A1" s="197" t="s">
        <v>743</v>
      </c>
      <c r="B1" s="197"/>
      <c r="C1" s="197"/>
      <c r="D1" s="197"/>
    </row>
    <row r="2" spans="1:4" x14ac:dyDescent="0.35">
      <c r="A2" s="27" t="s">
        <v>324</v>
      </c>
      <c r="B2" s="27" t="s">
        <v>715</v>
      </c>
      <c r="C2" s="27" t="s">
        <v>716</v>
      </c>
      <c r="D2" s="27" t="s">
        <v>717</v>
      </c>
    </row>
    <row r="3" spans="1:4" x14ac:dyDescent="0.35">
      <c r="A3" s="38" t="s">
        <v>718</v>
      </c>
      <c r="B3" s="4">
        <v>174</v>
      </c>
      <c r="C3" s="4">
        <v>0</v>
      </c>
      <c r="D3" s="21">
        <f>C3/B3</f>
        <v>0</v>
      </c>
    </row>
    <row r="4" spans="1:4" x14ac:dyDescent="0.35">
      <c r="A4" s="39" t="s">
        <v>719</v>
      </c>
      <c r="B4" s="4">
        <v>174</v>
      </c>
      <c r="C4" s="4">
        <v>174</v>
      </c>
      <c r="D4" s="21">
        <f t="shared" ref="D4:D14" si="0">C4/B4</f>
        <v>1</v>
      </c>
    </row>
    <row r="5" spans="1:4" x14ac:dyDescent="0.35">
      <c r="A5" s="38" t="s">
        <v>720</v>
      </c>
      <c r="B5" s="4">
        <v>174</v>
      </c>
      <c r="C5" s="4">
        <v>174</v>
      </c>
      <c r="D5" s="21">
        <f t="shared" si="0"/>
        <v>1</v>
      </c>
    </row>
    <row r="6" spans="1:4" x14ac:dyDescent="0.35">
      <c r="A6" s="39" t="s">
        <v>721</v>
      </c>
      <c r="B6" s="4">
        <v>174</v>
      </c>
      <c r="C6" s="4">
        <v>174</v>
      </c>
      <c r="D6" s="21">
        <f t="shared" si="0"/>
        <v>1</v>
      </c>
    </row>
    <row r="7" spans="1:4" x14ac:dyDescent="0.35">
      <c r="A7" s="38" t="s">
        <v>722</v>
      </c>
      <c r="B7" s="4">
        <v>174</v>
      </c>
      <c r="C7" s="4">
        <v>174</v>
      </c>
      <c r="D7" s="21">
        <f t="shared" si="0"/>
        <v>1</v>
      </c>
    </row>
    <row r="8" spans="1:4" x14ac:dyDescent="0.35">
      <c r="A8" s="39" t="s">
        <v>723</v>
      </c>
      <c r="B8" s="4">
        <v>174</v>
      </c>
      <c r="C8" s="4">
        <v>174</v>
      </c>
      <c r="D8" s="21">
        <f t="shared" si="0"/>
        <v>1</v>
      </c>
    </row>
    <row r="9" spans="1:4" x14ac:dyDescent="0.35">
      <c r="A9" s="38" t="s">
        <v>724</v>
      </c>
      <c r="B9" s="4">
        <v>174</v>
      </c>
      <c r="C9" s="4">
        <v>174</v>
      </c>
      <c r="D9" s="21">
        <f t="shared" si="0"/>
        <v>1</v>
      </c>
    </row>
    <row r="10" spans="1:4" x14ac:dyDescent="0.35">
      <c r="A10" s="39" t="s">
        <v>725</v>
      </c>
      <c r="B10" s="4">
        <v>174</v>
      </c>
      <c r="C10" s="4">
        <v>174</v>
      </c>
      <c r="D10" s="21">
        <f t="shared" si="0"/>
        <v>1</v>
      </c>
    </row>
    <row r="11" spans="1:4" x14ac:dyDescent="0.35">
      <c r="A11" s="38" t="s">
        <v>726</v>
      </c>
      <c r="B11" s="4">
        <v>174</v>
      </c>
      <c r="C11" s="4">
        <v>174</v>
      </c>
      <c r="D11" s="21">
        <f t="shared" si="0"/>
        <v>1</v>
      </c>
    </row>
    <row r="12" spans="1:4" x14ac:dyDescent="0.35">
      <c r="A12" s="39" t="s">
        <v>727</v>
      </c>
      <c r="B12" s="4">
        <v>174</v>
      </c>
      <c r="C12" s="4">
        <v>174</v>
      </c>
      <c r="D12" s="21">
        <f t="shared" si="0"/>
        <v>1</v>
      </c>
    </row>
    <row r="13" spans="1:4" x14ac:dyDescent="0.35">
      <c r="A13" s="38" t="s">
        <v>728</v>
      </c>
      <c r="B13" s="4">
        <v>174</v>
      </c>
      <c r="C13" s="4">
        <v>174</v>
      </c>
      <c r="D13" s="21">
        <f t="shared" si="0"/>
        <v>1</v>
      </c>
    </row>
    <row r="14" spans="1:4" x14ac:dyDescent="0.35">
      <c r="A14" s="38" t="s">
        <v>729</v>
      </c>
      <c r="B14" s="4">
        <v>174</v>
      </c>
      <c r="C14" s="4">
        <v>0</v>
      </c>
      <c r="D14" s="21">
        <f t="shared" si="0"/>
        <v>0</v>
      </c>
    </row>
    <row r="16" spans="1:4" x14ac:dyDescent="0.35">
      <c r="A16" s="197" t="s">
        <v>744</v>
      </c>
      <c r="B16" s="197"/>
      <c r="C16" s="197"/>
      <c r="D16" s="197"/>
    </row>
    <row r="17" spans="1:7" x14ac:dyDescent="0.35">
      <c r="A17" s="27" t="s">
        <v>324</v>
      </c>
      <c r="B17" s="27" t="s">
        <v>715</v>
      </c>
      <c r="C17" s="27" t="s">
        <v>716</v>
      </c>
      <c r="D17" s="27" t="s">
        <v>717</v>
      </c>
    </row>
    <row r="18" spans="1:7" x14ac:dyDescent="0.35">
      <c r="A18" s="38" t="s">
        <v>731</v>
      </c>
      <c r="B18" s="4">
        <v>174</v>
      </c>
      <c r="C18" s="4">
        <v>0</v>
      </c>
      <c r="D18" s="21">
        <f>C18/B18</f>
        <v>0</v>
      </c>
    </row>
    <row r="19" spans="1:7" x14ac:dyDescent="0.35">
      <c r="A19" s="39" t="s">
        <v>732</v>
      </c>
      <c r="B19" s="4">
        <v>174</v>
      </c>
      <c r="C19" s="4">
        <v>174</v>
      </c>
      <c r="D19" s="21">
        <f t="shared" ref="D19:D29" si="1">C19/B19</f>
        <v>1</v>
      </c>
    </row>
    <row r="20" spans="1:7" x14ac:dyDescent="0.35">
      <c r="A20" s="38" t="s">
        <v>733</v>
      </c>
      <c r="B20" s="4">
        <v>174</v>
      </c>
      <c r="C20" s="4">
        <v>174</v>
      </c>
      <c r="D20" s="21">
        <f t="shared" si="1"/>
        <v>1</v>
      </c>
    </row>
    <row r="21" spans="1:7" x14ac:dyDescent="0.35">
      <c r="A21" s="39" t="s">
        <v>734</v>
      </c>
      <c r="B21" s="4">
        <v>174</v>
      </c>
      <c r="C21" s="4">
        <v>174</v>
      </c>
      <c r="D21" s="21">
        <f t="shared" si="1"/>
        <v>1</v>
      </c>
    </row>
    <row r="22" spans="1:7" x14ac:dyDescent="0.35">
      <c r="A22" s="38" t="s">
        <v>735</v>
      </c>
      <c r="B22" s="4">
        <v>174</v>
      </c>
      <c r="C22" s="4">
        <v>172</v>
      </c>
      <c r="D22" s="21">
        <f t="shared" si="1"/>
        <v>0.9885057471264368</v>
      </c>
    </row>
    <row r="23" spans="1:7" x14ac:dyDescent="0.35">
      <c r="A23" s="39" t="s">
        <v>736</v>
      </c>
      <c r="B23" s="4">
        <v>174</v>
      </c>
      <c r="C23" s="4">
        <v>172</v>
      </c>
      <c r="D23" s="21">
        <f t="shared" si="1"/>
        <v>0.9885057471264368</v>
      </c>
    </row>
    <row r="24" spans="1:7" x14ac:dyDescent="0.35">
      <c r="A24" s="38" t="s">
        <v>737</v>
      </c>
      <c r="B24" s="4">
        <v>174</v>
      </c>
      <c r="C24" s="4">
        <v>172</v>
      </c>
      <c r="D24" s="21">
        <f t="shared" si="1"/>
        <v>0.9885057471264368</v>
      </c>
      <c r="G24" s="30">
        <f>AVERAGE(D19:D28,D4:D13)</f>
        <v>0.99310344827586194</v>
      </c>
    </row>
    <row r="25" spans="1:7" x14ac:dyDescent="0.35">
      <c r="A25" s="39" t="s">
        <v>738</v>
      </c>
      <c r="B25" s="4">
        <v>174</v>
      </c>
      <c r="C25" s="4">
        <v>170</v>
      </c>
      <c r="D25" s="21">
        <f t="shared" si="1"/>
        <v>0.97701149425287359</v>
      </c>
      <c r="G25" s="30">
        <f>1-G24</f>
        <v>6.8965517241380558E-3</v>
      </c>
    </row>
    <row r="26" spans="1:7" x14ac:dyDescent="0.35">
      <c r="A26" s="38" t="s">
        <v>739</v>
      </c>
      <c r="B26" s="4">
        <v>174</v>
      </c>
      <c r="C26" s="4">
        <v>170</v>
      </c>
      <c r="D26" s="21">
        <f t="shared" si="1"/>
        <v>0.97701149425287359</v>
      </c>
    </row>
    <row r="27" spans="1:7" x14ac:dyDescent="0.35">
      <c r="A27" s="39" t="s">
        <v>740</v>
      </c>
      <c r="B27" s="4">
        <v>174</v>
      </c>
      <c r="C27" s="4">
        <v>169</v>
      </c>
      <c r="D27" s="21">
        <f t="shared" si="1"/>
        <v>0.97126436781609193</v>
      </c>
    </row>
    <row r="28" spans="1:7" x14ac:dyDescent="0.35">
      <c r="A28" s="38" t="s">
        <v>741</v>
      </c>
      <c r="B28" s="4">
        <v>174</v>
      </c>
      <c r="C28" s="4">
        <v>169</v>
      </c>
      <c r="D28" s="21">
        <f t="shared" si="1"/>
        <v>0.97126436781609193</v>
      </c>
    </row>
    <row r="29" spans="1:7" x14ac:dyDescent="0.35">
      <c r="A29" s="38" t="s">
        <v>742</v>
      </c>
      <c r="B29" s="4">
        <v>174</v>
      </c>
      <c r="C29" s="4">
        <v>0</v>
      </c>
      <c r="D29" s="21">
        <f t="shared" si="1"/>
        <v>0</v>
      </c>
    </row>
    <row r="31" spans="1:7" x14ac:dyDescent="0.35">
      <c r="A31" s="199" t="s">
        <v>744</v>
      </c>
      <c r="B31" s="199"/>
      <c r="C31" s="199"/>
      <c r="D31" s="199"/>
    </row>
    <row r="32" spans="1:7" x14ac:dyDescent="0.35">
      <c r="A32" s="27" t="s">
        <v>324</v>
      </c>
      <c r="B32" s="27" t="s">
        <v>745</v>
      </c>
      <c r="C32" s="27" t="s">
        <v>746</v>
      </c>
      <c r="D32" s="27" t="s">
        <v>717</v>
      </c>
    </row>
    <row r="33" spans="1:6" x14ac:dyDescent="0.35">
      <c r="A33" s="38" t="s">
        <v>731</v>
      </c>
      <c r="B33" s="40">
        <v>1116133.93</v>
      </c>
      <c r="C33" s="40">
        <v>102700</v>
      </c>
      <c r="D33" s="21">
        <f>C33/B33</f>
        <v>9.2014047095584667E-2</v>
      </c>
    </row>
    <row r="34" spans="1:6" x14ac:dyDescent="0.35">
      <c r="A34" s="39" t="s">
        <v>732</v>
      </c>
      <c r="B34" s="40">
        <v>3500</v>
      </c>
      <c r="C34" s="40">
        <v>526700</v>
      </c>
      <c r="D34" s="21">
        <f t="shared" ref="D34:D44" si="2">C34/B34</f>
        <v>150.48571428571429</v>
      </c>
    </row>
    <row r="35" spans="1:6" x14ac:dyDescent="0.35">
      <c r="A35" s="38" t="s">
        <v>733</v>
      </c>
      <c r="B35" s="40">
        <v>1628900</v>
      </c>
      <c r="C35" s="40">
        <v>1218898.44</v>
      </c>
      <c r="D35" s="21">
        <f t="shared" si="2"/>
        <v>0.74829543863957271</v>
      </c>
    </row>
    <row r="36" spans="1:6" x14ac:dyDescent="0.35">
      <c r="A36" s="39" t="s">
        <v>734</v>
      </c>
      <c r="B36" s="40">
        <v>36786.239999999998</v>
      </c>
      <c r="C36" s="40">
        <v>1198000</v>
      </c>
      <c r="D36" s="21">
        <f t="shared" si="2"/>
        <v>32.566524874518301</v>
      </c>
    </row>
    <row r="37" spans="1:6" x14ac:dyDescent="0.35">
      <c r="A37" s="38" t="s">
        <v>735</v>
      </c>
      <c r="B37" s="40">
        <v>0</v>
      </c>
      <c r="C37" s="40">
        <v>188600</v>
      </c>
      <c r="D37" s="21" t="e">
        <f t="shared" si="2"/>
        <v>#DIV/0!</v>
      </c>
      <c r="F37" s="30">
        <f>AVERAGE(D33:D36,D38:D43)</f>
        <v>19.814039649514989</v>
      </c>
    </row>
    <row r="38" spans="1:6" x14ac:dyDescent="0.35">
      <c r="A38" s="39" t="s">
        <v>736</v>
      </c>
      <c r="B38" s="40">
        <v>841800</v>
      </c>
      <c r="C38" s="40">
        <v>2298880</v>
      </c>
      <c r="D38" s="21">
        <f t="shared" si="2"/>
        <v>2.7309099548586362</v>
      </c>
    </row>
    <row r="39" spans="1:6" x14ac:dyDescent="0.35">
      <c r="A39" s="38" t="s">
        <v>737</v>
      </c>
      <c r="B39" s="40">
        <v>841800</v>
      </c>
      <c r="C39" s="40">
        <v>419735.49</v>
      </c>
      <c r="D39" s="21">
        <f t="shared" si="2"/>
        <v>0.49861664290805419</v>
      </c>
    </row>
    <row r="40" spans="1:6" x14ac:dyDescent="0.35">
      <c r="A40" s="39" t="s">
        <v>738</v>
      </c>
      <c r="B40" s="40">
        <v>811300</v>
      </c>
      <c r="C40" s="40">
        <v>1290500</v>
      </c>
      <c r="D40" s="21">
        <f t="shared" si="2"/>
        <v>1.590656970294589</v>
      </c>
    </row>
    <row r="41" spans="1:6" x14ac:dyDescent="0.35">
      <c r="A41" s="38" t="s">
        <v>739</v>
      </c>
      <c r="B41" s="40">
        <v>796400</v>
      </c>
      <c r="C41" s="40">
        <v>1194640</v>
      </c>
      <c r="D41" s="21">
        <f t="shared" si="2"/>
        <v>1.5000502260170769</v>
      </c>
    </row>
    <row r="42" spans="1:6" x14ac:dyDescent="0.35">
      <c r="A42" s="39" t="s">
        <v>740</v>
      </c>
      <c r="B42" s="40">
        <v>796400</v>
      </c>
      <c r="C42" s="40">
        <v>32800</v>
      </c>
      <c r="D42" s="21">
        <f t="shared" si="2"/>
        <v>4.1185334003013559E-2</v>
      </c>
    </row>
    <row r="43" spans="1:6" x14ac:dyDescent="0.35">
      <c r="A43" s="38" t="s">
        <v>741</v>
      </c>
      <c r="B43" s="40">
        <v>143170</v>
      </c>
      <c r="C43" s="40">
        <v>1129100</v>
      </c>
      <c r="D43" s="21">
        <f t="shared" si="2"/>
        <v>7.8864287211007893</v>
      </c>
    </row>
    <row r="44" spans="1:6" x14ac:dyDescent="0.35">
      <c r="A44" s="38" t="s">
        <v>742</v>
      </c>
      <c r="B44" s="40">
        <v>0</v>
      </c>
      <c r="C44" s="40">
        <v>89780</v>
      </c>
      <c r="D44" s="21" t="e">
        <f t="shared" si="2"/>
        <v>#DIV/0!</v>
      </c>
    </row>
  </sheetData>
  <mergeCells count="3">
    <mergeCell ref="A1:D1"/>
    <mergeCell ref="A16:D16"/>
    <mergeCell ref="A31:D3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9EE3A-0134-43C0-9234-2800B4140378}">
  <dimension ref="A1:G29"/>
  <sheetViews>
    <sheetView workbookViewId="0">
      <selection activeCell="L11" sqref="L11"/>
    </sheetView>
  </sheetViews>
  <sheetFormatPr defaultRowHeight="14.5" x14ac:dyDescent="0.35"/>
  <cols>
    <col min="1" max="1" width="9.1796875" bestFit="1" customWidth="1"/>
    <col min="2" max="2" width="15.453125" bestFit="1" customWidth="1"/>
    <col min="3" max="3" width="23.81640625" bestFit="1" customWidth="1"/>
    <col min="4" max="4" width="20.54296875" bestFit="1" customWidth="1"/>
  </cols>
  <sheetData>
    <row r="1" spans="1:7" x14ac:dyDescent="0.35">
      <c r="A1" s="197" t="s">
        <v>747</v>
      </c>
      <c r="B1" s="197"/>
      <c r="C1" s="197"/>
      <c r="D1" s="197"/>
    </row>
    <row r="2" spans="1:7" x14ac:dyDescent="0.35">
      <c r="A2" s="4" t="s">
        <v>324</v>
      </c>
      <c r="B2" s="4" t="s">
        <v>715</v>
      </c>
      <c r="C2" s="4" t="s">
        <v>716</v>
      </c>
      <c r="D2" s="4" t="s">
        <v>717</v>
      </c>
    </row>
    <row r="3" spans="1:7" x14ac:dyDescent="0.35">
      <c r="A3" s="38" t="s">
        <v>718</v>
      </c>
      <c r="B3" s="4">
        <v>271</v>
      </c>
      <c r="C3" s="4">
        <v>0</v>
      </c>
      <c r="D3" s="21">
        <f>C3/B3</f>
        <v>0</v>
      </c>
    </row>
    <row r="4" spans="1:7" x14ac:dyDescent="0.35">
      <c r="A4" s="39" t="s">
        <v>719</v>
      </c>
      <c r="B4" s="4">
        <v>271</v>
      </c>
      <c r="C4" s="4">
        <v>271</v>
      </c>
      <c r="D4" s="21">
        <f t="shared" ref="D4:D14" si="0">C4/B4</f>
        <v>1</v>
      </c>
    </row>
    <row r="5" spans="1:7" x14ac:dyDescent="0.35">
      <c r="A5" s="38" t="s">
        <v>720</v>
      </c>
      <c r="B5" s="4">
        <v>271</v>
      </c>
      <c r="C5" s="4">
        <v>271</v>
      </c>
      <c r="D5" s="21">
        <f t="shared" si="0"/>
        <v>1</v>
      </c>
    </row>
    <row r="6" spans="1:7" x14ac:dyDescent="0.35">
      <c r="A6" s="39" t="s">
        <v>721</v>
      </c>
      <c r="B6" s="4">
        <v>271</v>
      </c>
      <c r="C6" s="4">
        <v>271</v>
      </c>
      <c r="D6" s="21">
        <f t="shared" si="0"/>
        <v>1</v>
      </c>
    </row>
    <row r="7" spans="1:7" x14ac:dyDescent="0.35">
      <c r="A7" s="38" t="s">
        <v>722</v>
      </c>
      <c r="B7" s="4">
        <v>271</v>
      </c>
      <c r="C7" s="4">
        <v>271</v>
      </c>
      <c r="D7" s="21">
        <f t="shared" si="0"/>
        <v>1</v>
      </c>
    </row>
    <row r="8" spans="1:7" x14ac:dyDescent="0.35">
      <c r="A8" s="39" t="s">
        <v>723</v>
      </c>
      <c r="B8" s="4">
        <v>271</v>
      </c>
      <c r="C8" s="4">
        <v>271</v>
      </c>
      <c r="D8" s="21">
        <f t="shared" si="0"/>
        <v>1</v>
      </c>
    </row>
    <row r="9" spans="1:7" x14ac:dyDescent="0.35">
      <c r="A9" s="38" t="s">
        <v>724</v>
      </c>
      <c r="B9" s="4">
        <v>271</v>
      </c>
      <c r="C9" s="4">
        <v>271</v>
      </c>
      <c r="D9" s="21">
        <f t="shared" si="0"/>
        <v>1</v>
      </c>
      <c r="G9" s="30">
        <f>AVERAGE(D4:D13,D19:D28)</f>
        <v>0.97767527675276755</v>
      </c>
    </row>
    <row r="10" spans="1:7" x14ac:dyDescent="0.35">
      <c r="A10" s="39" t="s">
        <v>725</v>
      </c>
      <c r="B10" s="4">
        <v>271</v>
      </c>
      <c r="C10" s="4">
        <v>270</v>
      </c>
      <c r="D10" s="21">
        <f t="shared" si="0"/>
        <v>0.99630996309963105</v>
      </c>
      <c r="G10" s="30">
        <f>100%-G9</f>
        <v>2.2324723247232447E-2</v>
      </c>
    </row>
    <row r="11" spans="1:7" x14ac:dyDescent="0.35">
      <c r="A11" s="38" t="s">
        <v>726</v>
      </c>
      <c r="B11" s="4">
        <v>271</v>
      </c>
      <c r="C11" s="4">
        <v>270</v>
      </c>
      <c r="D11" s="21">
        <f t="shared" si="0"/>
        <v>0.99630996309963105</v>
      </c>
    </row>
    <row r="12" spans="1:7" x14ac:dyDescent="0.35">
      <c r="A12" s="39" t="s">
        <v>727</v>
      </c>
      <c r="B12" s="4">
        <v>271</v>
      </c>
      <c r="C12" s="4">
        <v>270</v>
      </c>
      <c r="D12" s="21">
        <f t="shared" si="0"/>
        <v>0.99630996309963105</v>
      </c>
    </row>
    <row r="13" spans="1:7" x14ac:dyDescent="0.35">
      <c r="A13" s="38" t="s">
        <v>728</v>
      </c>
      <c r="B13" s="4">
        <v>271</v>
      </c>
      <c r="C13" s="4">
        <v>270</v>
      </c>
      <c r="D13" s="21">
        <f t="shared" si="0"/>
        <v>0.99630996309963105</v>
      </c>
    </row>
    <row r="14" spans="1:7" x14ac:dyDescent="0.35">
      <c r="A14" s="38" t="s">
        <v>729</v>
      </c>
      <c r="B14" s="4">
        <v>272</v>
      </c>
      <c r="C14" s="4">
        <v>11</v>
      </c>
      <c r="D14" s="21">
        <f t="shared" si="0"/>
        <v>4.0441176470588237E-2</v>
      </c>
    </row>
    <row r="16" spans="1:7" x14ac:dyDescent="0.35">
      <c r="A16" s="197" t="s">
        <v>748</v>
      </c>
      <c r="B16" s="197"/>
      <c r="C16" s="197"/>
      <c r="D16" s="197"/>
    </row>
    <row r="17" spans="1:4" x14ac:dyDescent="0.35">
      <c r="A17" s="4" t="s">
        <v>324</v>
      </c>
      <c r="B17" s="4" t="s">
        <v>715</v>
      </c>
      <c r="C17" s="4" t="s">
        <v>716</v>
      </c>
      <c r="D17" s="4" t="s">
        <v>717</v>
      </c>
    </row>
    <row r="18" spans="1:4" x14ac:dyDescent="0.35">
      <c r="A18" s="38" t="s">
        <v>731</v>
      </c>
      <c r="B18" s="4">
        <v>271</v>
      </c>
      <c r="C18" s="4">
        <v>11</v>
      </c>
      <c r="D18" s="21">
        <f>C18/B18</f>
        <v>4.0590405904059039E-2</v>
      </c>
    </row>
    <row r="19" spans="1:4" x14ac:dyDescent="0.35">
      <c r="A19" s="39" t="s">
        <v>732</v>
      </c>
      <c r="B19" s="4">
        <v>271</v>
      </c>
      <c r="C19" s="4">
        <v>264</v>
      </c>
      <c r="D19" s="21">
        <f t="shared" ref="D19:D29" si="1">C19/B19</f>
        <v>0.97416974169741699</v>
      </c>
    </row>
    <row r="20" spans="1:4" x14ac:dyDescent="0.35">
      <c r="A20" s="38" t="s">
        <v>733</v>
      </c>
      <c r="B20" s="4">
        <v>271</v>
      </c>
      <c r="C20" s="4">
        <v>264</v>
      </c>
      <c r="D20" s="21">
        <f t="shared" si="1"/>
        <v>0.97416974169741699</v>
      </c>
    </row>
    <row r="21" spans="1:4" x14ac:dyDescent="0.35">
      <c r="A21" s="39" t="s">
        <v>734</v>
      </c>
      <c r="B21" s="4">
        <v>271</v>
      </c>
      <c r="C21" s="4">
        <v>260</v>
      </c>
      <c r="D21" s="21">
        <f t="shared" si="1"/>
        <v>0.95940959409594095</v>
      </c>
    </row>
    <row r="22" spans="1:4" x14ac:dyDescent="0.35">
      <c r="A22" s="38" t="s">
        <v>735</v>
      </c>
      <c r="B22" s="4">
        <v>271</v>
      </c>
      <c r="C22" s="4">
        <v>260</v>
      </c>
      <c r="D22" s="21">
        <f t="shared" si="1"/>
        <v>0.95940959409594095</v>
      </c>
    </row>
    <row r="23" spans="1:4" x14ac:dyDescent="0.35">
      <c r="A23" s="39" t="s">
        <v>736</v>
      </c>
      <c r="B23" s="4">
        <v>271</v>
      </c>
      <c r="C23" s="4">
        <v>259</v>
      </c>
      <c r="D23" s="21">
        <f t="shared" si="1"/>
        <v>0.955719557195572</v>
      </c>
    </row>
    <row r="24" spans="1:4" x14ac:dyDescent="0.35">
      <c r="A24" s="38" t="s">
        <v>737</v>
      </c>
      <c r="B24" s="4">
        <v>271</v>
      </c>
      <c r="C24" s="4">
        <v>259</v>
      </c>
      <c r="D24" s="21">
        <f t="shared" si="1"/>
        <v>0.955719557195572</v>
      </c>
    </row>
    <row r="25" spans="1:4" x14ac:dyDescent="0.35">
      <c r="A25" s="39" t="s">
        <v>738</v>
      </c>
      <c r="B25" s="4">
        <v>271</v>
      </c>
      <c r="C25" s="4">
        <v>259</v>
      </c>
      <c r="D25" s="21">
        <f t="shared" si="1"/>
        <v>0.955719557195572</v>
      </c>
    </row>
    <row r="26" spans="1:4" x14ac:dyDescent="0.35">
      <c r="A26" s="38" t="s">
        <v>739</v>
      </c>
      <c r="B26" s="4">
        <v>271</v>
      </c>
      <c r="C26" s="4">
        <f>B26-13</f>
        <v>258</v>
      </c>
      <c r="D26" s="21">
        <f t="shared" si="1"/>
        <v>0.95202952029520294</v>
      </c>
    </row>
    <row r="27" spans="1:4" x14ac:dyDescent="0.35">
      <c r="A27" s="39" t="s">
        <v>740</v>
      </c>
      <c r="B27" s="4">
        <v>271</v>
      </c>
      <c r="C27" s="4">
        <v>255</v>
      </c>
      <c r="D27" s="21">
        <f t="shared" si="1"/>
        <v>0.94095940959409596</v>
      </c>
    </row>
    <row r="28" spans="1:4" x14ac:dyDescent="0.35">
      <c r="A28" s="38" t="s">
        <v>741</v>
      </c>
      <c r="B28" s="4">
        <v>271</v>
      </c>
      <c r="C28" s="4">
        <f>B28-16</f>
        <v>255</v>
      </c>
      <c r="D28" s="21">
        <f t="shared" si="1"/>
        <v>0.94095940959409596</v>
      </c>
    </row>
    <row r="29" spans="1:4" x14ac:dyDescent="0.35">
      <c r="A29" s="38" t="s">
        <v>742</v>
      </c>
      <c r="B29" s="4">
        <v>272</v>
      </c>
      <c r="C29" s="4">
        <v>0</v>
      </c>
      <c r="D29" s="21">
        <f t="shared" si="1"/>
        <v>0</v>
      </c>
    </row>
  </sheetData>
  <mergeCells count="2">
    <mergeCell ref="A1:D1"/>
    <mergeCell ref="A16:D1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8C6D4-919E-4FF8-A59B-11F5AA537A3C}">
  <dimension ref="C2:G37"/>
  <sheetViews>
    <sheetView topLeftCell="A15" workbookViewId="0">
      <selection activeCell="K31" sqref="K31"/>
    </sheetView>
  </sheetViews>
  <sheetFormatPr defaultRowHeight="14.5" x14ac:dyDescent="0.35"/>
  <cols>
    <col min="4" max="4" width="13.54296875" bestFit="1" customWidth="1"/>
    <col min="5" max="5" width="12.54296875" bestFit="1" customWidth="1"/>
  </cols>
  <sheetData>
    <row r="2" spans="3:7" x14ac:dyDescent="0.35">
      <c r="C2" t="s">
        <v>749</v>
      </c>
      <c r="D2" s="35">
        <f>AVERAGE(D11,D24,D35)</f>
        <v>4425.6680280833889</v>
      </c>
    </row>
    <row r="3" spans="3:7" x14ac:dyDescent="0.35">
      <c r="C3" t="s">
        <v>750</v>
      </c>
      <c r="D3" s="35">
        <f>AVERAGE(D12,D25,D36)</f>
        <v>4607.0724167700637</v>
      </c>
    </row>
    <row r="4" spans="3:7" x14ac:dyDescent="0.35">
      <c r="C4" t="s">
        <v>751</v>
      </c>
      <c r="D4" s="35">
        <f>AVERAGE(D13,D26,D37,E13,E26,E37)</f>
        <v>1979.7418845016725</v>
      </c>
    </row>
    <row r="6" spans="3:7" x14ac:dyDescent="0.35">
      <c r="D6" t="s">
        <v>752</v>
      </c>
      <c r="E6" t="s">
        <v>753</v>
      </c>
      <c r="F6" t="s">
        <v>754</v>
      </c>
    </row>
    <row r="7" spans="3:7" s="26" customFormat="1" x14ac:dyDescent="0.35">
      <c r="C7" s="26" t="s">
        <v>755</v>
      </c>
      <c r="D7" s="26">
        <v>2024</v>
      </c>
      <c r="E7" s="26">
        <v>2023</v>
      </c>
      <c r="F7" s="26">
        <v>271</v>
      </c>
    </row>
    <row r="8" spans="3:7" x14ac:dyDescent="0.35">
      <c r="C8" t="s">
        <v>211</v>
      </c>
      <c r="D8" s="36">
        <v>12467252</v>
      </c>
      <c r="E8" s="36">
        <v>5668676</v>
      </c>
    </row>
    <row r="9" spans="3:7" x14ac:dyDescent="0.35">
      <c r="C9" t="s">
        <v>756</v>
      </c>
      <c r="D9" s="36">
        <v>421440</v>
      </c>
      <c r="E9" s="36">
        <v>142283</v>
      </c>
      <c r="G9" s="41">
        <f>D8/E8-1</f>
        <v>1.1993234399002519</v>
      </c>
    </row>
    <row r="10" spans="3:7" x14ac:dyDescent="0.35">
      <c r="C10" t="s">
        <v>757</v>
      </c>
      <c r="D10" s="36">
        <v>8390630</v>
      </c>
      <c r="E10" s="36">
        <v>4461578</v>
      </c>
    </row>
    <row r="11" spans="3:7" x14ac:dyDescent="0.35">
      <c r="C11" t="s">
        <v>749</v>
      </c>
      <c r="D11" s="35">
        <f>D8/$F$7/10</f>
        <v>4600.4619926199257</v>
      </c>
      <c r="E11" s="35">
        <f>E8/$F$7/10</f>
        <v>2091.7623616236165</v>
      </c>
    </row>
    <row r="12" spans="3:7" x14ac:dyDescent="0.35">
      <c r="C12" t="s">
        <v>750</v>
      </c>
      <c r="D12" s="35">
        <f>SUM(D8:D9)/$F$7/10</f>
        <v>4755.9749077490778</v>
      </c>
      <c r="E12" s="35">
        <f>SUM(E8:E9)/$F$7/10</f>
        <v>2144.2653136531362</v>
      </c>
    </row>
    <row r="13" spans="3:7" x14ac:dyDescent="0.35">
      <c r="C13" t="s">
        <v>751</v>
      </c>
      <c r="D13" s="35">
        <f>D10/$F$7/12</f>
        <v>2580.1445264452645</v>
      </c>
      <c r="E13" s="35">
        <f>E10/$F$7/12</f>
        <v>1371.948954489545</v>
      </c>
    </row>
    <row r="19" spans="3:7" x14ac:dyDescent="0.35">
      <c r="D19" t="s">
        <v>752</v>
      </c>
      <c r="E19" t="s">
        <v>753</v>
      </c>
      <c r="F19" t="s">
        <v>754</v>
      </c>
    </row>
    <row r="20" spans="3:7" s="26" customFormat="1" x14ac:dyDescent="0.35">
      <c r="C20" s="26" t="s">
        <v>758</v>
      </c>
      <c r="D20" s="26">
        <v>2024</v>
      </c>
      <c r="E20" s="26">
        <v>2023</v>
      </c>
      <c r="F20" s="26">
        <v>142</v>
      </c>
    </row>
    <row r="21" spans="3:7" x14ac:dyDescent="0.35">
      <c r="C21" t="s">
        <v>211</v>
      </c>
      <c r="D21" s="36">
        <v>5978028</v>
      </c>
      <c r="E21" s="36">
        <v>2976584</v>
      </c>
    </row>
    <row r="22" spans="3:7" x14ac:dyDescent="0.35">
      <c r="C22" t="s">
        <v>756</v>
      </c>
      <c r="D22" s="36">
        <v>466716</v>
      </c>
      <c r="E22" s="36">
        <v>77196</v>
      </c>
      <c r="G22" s="41">
        <f>D21/E21-1</f>
        <v>1.0083518556842339</v>
      </c>
    </row>
    <row r="23" spans="3:7" x14ac:dyDescent="0.35">
      <c r="C23" t="s">
        <v>757</v>
      </c>
      <c r="D23" s="36">
        <v>4973805</v>
      </c>
      <c r="E23" s="36">
        <v>2735917</v>
      </c>
    </row>
    <row r="24" spans="3:7" x14ac:dyDescent="0.35">
      <c r="C24" t="s">
        <v>749</v>
      </c>
      <c r="D24" s="35">
        <f>D21/$F$20/10</f>
        <v>4209.8788732394369</v>
      </c>
      <c r="E24" s="35">
        <f>E21/$F$20/10</f>
        <v>2096.185915492958</v>
      </c>
    </row>
    <row r="25" spans="3:7" x14ac:dyDescent="0.35">
      <c r="C25" t="s">
        <v>750</v>
      </c>
      <c r="D25" s="35">
        <f>SUM(D21:D22)/$F$20/10</f>
        <v>4538.5521126760559</v>
      </c>
      <c r="E25" s="35">
        <f>SUM(E21:E22)/$F$20/10</f>
        <v>2150.5492957746478</v>
      </c>
    </row>
    <row r="26" spans="3:7" x14ac:dyDescent="0.35">
      <c r="C26" t="s">
        <v>751</v>
      </c>
      <c r="D26" s="35">
        <f>D23/$F$20/12</f>
        <v>2918.8996478873237</v>
      </c>
      <c r="E26" s="35">
        <f>E23/$F$20/12</f>
        <v>1605.5850938967135</v>
      </c>
    </row>
    <row r="30" spans="3:7" x14ac:dyDescent="0.35">
      <c r="D30" t="s">
        <v>752</v>
      </c>
      <c r="E30" t="s">
        <v>753</v>
      </c>
      <c r="F30" t="s">
        <v>754</v>
      </c>
    </row>
    <row r="31" spans="3:7" s="26" customFormat="1" x14ac:dyDescent="0.35">
      <c r="C31" s="26" t="s">
        <v>759</v>
      </c>
      <c r="D31" s="26">
        <v>2024</v>
      </c>
      <c r="E31" s="26">
        <v>2023</v>
      </c>
      <c r="F31" s="26">
        <v>174</v>
      </c>
    </row>
    <row r="32" spans="3:7" x14ac:dyDescent="0.35">
      <c r="C32" t="s">
        <v>211</v>
      </c>
      <c r="D32" s="36">
        <v>7771994</v>
      </c>
      <c r="E32" s="36">
        <v>3950337</v>
      </c>
    </row>
    <row r="33" spans="3:7" x14ac:dyDescent="0.35">
      <c r="C33" t="s">
        <v>756</v>
      </c>
      <c r="D33" s="36">
        <v>104447</v>
      </c>
      <c r="E33" s="36">
        <v>0</v>
      </c>
      <c r="G33" s="41">
        <f>D32/E32-1</f>
        <v>0.96742556394555712</v>
      </c>
    </row>
    <row r="34" spans="3:7" x14ac:dyDescent="0.35">
      <c r="C34" t="s">
        <v>757</v>
      </c>
      <c r="D34" s="36">
        <v>4195306</v>
      </c>
      <c r="E34" s="36">
        <v>2907805</v>
      </c>
    </row>
    <row r="35" spans="3:7" x14ac:dyDescent="0.35">
      <c r="C35" t="s">
        <v>749</v>
      </c>
      <c r="D35" s="35">
        <f>D32/$F$31/10</f>
        <v>4466.663218390805</v>
      </c>
      <c r="E35" s="35">
        <f>E32/$F$31/10</f>
        <v>2270.3086206896551</v>
      </c>
    </row>
    <row r="36" spans="3:7" x14ac:dyDescent="0.35">
      <c r="C36" t="s">
        <v>750</v>
      </c>
      <c r="D36" s="35">
        <f>SUM(D32:D33)/$F$31/10</f>
        <v>4526.6902298850573</v>
      </c>
      <c r="E36" s="35">
        <f>SUM(E32:E33)/$F$31/10</f>
        <v>2270.3086206896551</v>
      </c>
    </row>
    <row r="37" spans="3:7" x14ac:dyDescent="0.35">
      <c r="C37" t="s">
        <v>751</v>
      </c>
      <c r="D37" s="35">
        <f>D34/$F$31/12</f>
        <v>2009.2461685823755</v>
      </c>
      <c r="E37" s="35">
        <f>E34/$F$31/12</f>
        <v>1392.6269157088125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2B26D-8503-4B88-A9A4-B50091800057}">
  <dimension ref="A1"/>
  <sheetViews>
    <sheetView workbookViewId="0">
      <selection activeCell="G7" sqref="G7"/>
    </sheetView>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D5897-8FD1-4710-8232-A739824E60A6}">
  <dimension ref="A1:AN89"/>
  <sheetViews>
    <sheetView topLeftCell="M13" zoomScale="80" zoomScaleNormal="80" workbookViewId="0">
      <selection activeCell="W18" sqref="W18"/>
    </sheetView>
  </sheetViews>
  <sheetFormatPr defaultRowHeight="14.5" x14ac:dyDescent="0.35"/>
  <cols>
    <col min="2" max="2" width="42" customWidth="1"/>
    <col min="3" max="3" width="42.81640625" customWidth="1"/>
    <col min="4" max="4" width="21.54296875" customWidth="1"/>
    <col min="5" max="5" width="26" customWidth="1"/>
    <col min="6" max="6" width="31.81640625" customWidth="1"/>
    <col min="7" max="7" width="30.54296875" customWidth="1"/>
    <col min="8" max="8" width="33.1796875" customWidth="1"/>
    <col min="9" max="10" width="22" customWidth="1"/>
    <col min="11" max="11" width="117.1796875" customWidth="1"/>
    <col min="12" max="12" width="6.453125" customWidth="1"/>
    <col min="13" max="13" width="15.1796875" customWidth="1"/>
    <col min="14" max="14" width="34.81640625" customWidth="1"/>
    <col min="15" max="15" width="55.1796875" customWidth="1"/>
    <col min="16" max="16" width="16.81640625" customWidth="1"/>
    <col min="17" max="17" width="21.54296875" customWidth="1"/>
    <col min="18" max="18" width="46.54296875" customWidth="1"/>
    <col min="19" max="19" width="59.81640625" customWidth="1"/>
    <col min="20" max="20" width="23.54296875" customWidth="1"/>
    <col min="21" max="21" width="8.81640625" customWidth="1"/>
    <col min="22" max="22" width="38.81640625" customWidth="1"/>
    <col min="23" max="23" width="21.54296875" customWidth="1"/>
    <col min="24" max="24" width="15.81640625" customWidth="1"/>
    <col min="25" max="25" width="13.54296875" bestFit="1" customWidth="1"/>
    <col min="26" max="26" width="15.54296875" bestFit="1" customWidth="1"/>
    <col min="27" max="27" width="8.81640625" customWidth="1"/>
    <col min="32" max="35" width="8.90625" customWidth="1"/>
    <col min="36" max="36" width="11.54296875" customWidth="1"/>
    <col min="37" max="37" width="8" customWidth="1"/>
    <col min="38" max="38" width="52.81640625" customWidth="1"/>
    <col min="39" max="39" width="21.81640625" customWidth="1"/>
  </cols>
  <sheetData>
    <row r="1" spans="1:40" ht="26" x14ac:dyDescent="0.6">
      <c r="A1" t="s">
        <v>0</v>
      </c>
      <c r="B1" s="175" t="s">
        <v>777</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row>
    <row r="5" spans="1:40" ht="21" x14ac:dyDescent="0.5">
      <c r="B5" s="189" t="s">
        <v>1</v>
      </c>
      <c r="C5" s="189"/>
      <c r="D5" s="189"/>
      <c r="E5" s="189"/>
      <c r="F5" s="189"/>
      <c r="G5" s="189"/>
      <c r="H5" s="189"/>
      <c r="I5" s="189"/>
      <c r="J5" s="189"/>
      <c r="K5" s="189"/>
      <c r="O5" s="184" t="s">
        <v>2</v>
      </c>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row>
    <row r="11" spans="1:40" ht="29" x14ac:dyDescent="0.35">
      <c r="B11" s="2" t="s">
        <v>3</v>
      </c>
      <c r="C11" s="77" t="s">
        <v>776</v>
      </c>
    </row>
    <row r="12" spans="1:40" x14ac:dyDescent="0.35">
      <c r="B12" s="2" t="s">
        <v>4</v>
      </c>
      <c r="C12" s="3" t="s">
        <v>5</v>
      </c>
      <c r="G12" s="22"/>
    </row>
    <row r="13" spans="1:40" x14ac:dyDescent="0.35">
      <c r="B13" s="2" t="s">
        <v>6</v>
      </c>
      <c r="C13" s="3" t="s">
        <v>7</v>
      </c>
      <c r="G13" s="22"/>
    </row>
    <row r="14" spans="1:40" x14ac:dyDescent="0.35">
      <c r="W14" s="41">
        <f>W18/W17</f>
        <v>5.439703051169633E-2</v>
      </c>
    </row>
    <row r="15" spans="1:40" x14ac:dyDescent="0.35">
      <c r="B15" s="181" t="s">
        <v>8</v>
      </c>
      <c r="C15" s="182"/>
      <c r="D15" s="182"/>
      <c r="E15" s="191"/>
      <c r="F15" s="183" t="s">
        <v>9</v>
      </c>
      <c r="G15" s="184"/>
      <c r="H15" s="184"/>
      <c r="I15" s="184"/>
      <c r="J15" s="190"/>
      <c r="K15" s="178" t="s">
        <v>10</v>
      </c>
      <c r="O15" s="176" t="s">
        <v>11</v>
      </c>
      <c r="P15" s="176"/>
      <c r="Q15" s="176"/>
      <c r="R15" s="176"/>
      <c r="S15" s="176"/>
      <c r="AE15" s="1" t="s">
        <v>12</v>
      </c>
      <c r="AF15" s="184" t="s">
        <v>13</v>
      </c>
      <c r="AG15" s="184"/>
      <c r="AH15" s="184"/>
      <c r="AI15" s="184"/>
      <c r="AJ15" s="184"/>
      <c r="AK15" s="177" t="s">
        <v>14</v>
      </c>
    </row>
    <row r="16" spans="1:40" x14ac:dyDescent="0.35">
      <c r="B16" s="2" t="s">
        <v>15</v>
      </c>
      <c r="C16" s="2" t="s">
        <v>16</v>
      </c>
      <c r="D16" s="2" t="s">
        <v>17</v>
      </c>
      <c r="E16" s="2" t="s">
        <v>18</v>
      </c>
      <c r="F16" s="2" t="s">
        <v>19</v>
      </c>
      <c r="G16" s="16" t="s">
        <v>20</v>
      </c>
      <c r="H16" s="16" t="s">
        <v>21</v>
      </c>
      <c r="I16" s="16" t="s">
        <v>22</v>
      </c>
      <c r="J16" s="16" t="s">
        <v>23</v>
      </c>
      <c r="K16" s="185"/>
      <c r="O16" s="2" t="s">
        <v>15</v>
      </c>
      <c r="P16" s="2" t="s">
        <v>24</v>
      </c>
      <c r="Q16" s="2" t="s">
        <v>25</v>
      </c>
      <c r="R16" s="2" t="s">
        <v>26</v>
      </c>
      <c r="S16" s="2" t="s">
        <v>10</v>
      </c>
      <c r="V16" s="2" t="s">
        <v>27</v>
      </c>
      <c r="W16" s="2" t="s">
        <v>28</v>
      </c>
      <c r="X16" s="2" t="s">
        <v>29</v>
      </c>
      <c r="Y16" s="2" t="s">
        <v>30</v>
      </c>
      <c r="Z16" s="2" t="s">
        <v>29</v>
      </c>
      <c r="AA16" s="2" t="s">
        <v>31</v>
      </c>
      <c r="AB16" s="2" t="s">
        <v>32</v>
      </c>
      <c r="AC16" s="16" t="s">
        <v>33</v>
      </c>
      <c r="AD16" s="1" t="s">
        <v>12</v>
      </c>
      <c r="AE16" s="1" t="s">
        <v>34</v>
      </c>
      <c r="AF16" s="51" t="s">
        <v>35</v>
      </c>
      <c r="AG16" s="51" t="s">
        <v>36</v>
      </c>
      <c r="AH16" s="51" t="s">
        <v>37</v>
      </c>
      <c r="AI16" s="51" t="s">
        <v>38</v>
      </c>
      <c r="AJ16" s="51" t="s">
        <v>39</v>
      </c>
      <c r="AK16" s="177"/>
      <c r="AL16" s="1" t="s">
        <v>40</v>
      </c>
      <c r="AM16" s="1" t="s">
        <v>10</v>
      </c>
    </row>
    <row r="17" spans="2:38" ht="36" customHeight="1" thickBot="1" x14ac:dyDescent="0.4">
      <c r="B17" s="165" t="s">
        <v>771</v>
      </c>
      <c r="C17" s="157">
        <v>5500000</v>
      </c>
      <c r="D17" s="6">
        <f>C17/C56</f>
        <v>9769.0941385435162</v>
      </c>
      <c r="E17" s="7">
        <f>C17/C40</f>
        <v>4.9863944635721635E-2</v>
      </c>
      <c r="F17" s="4" t="s">
        <v>41</v>
      </c>
      <c r="G17" s="4"/>
      <c r="H17" s="4"/>
      <c r="I17" s="4"/>
      <c r="J17" s="4"/>
      <c r="K17" s="156"/>
      <c r="O17" s="2" t="s">
        <v>42</v>
      </c>
      <c r="P17" s="3">
        <v>15</v>
      </c>
      <c r="Q17" s="4" t="s">
        <v>43</v>
      </c>
      <c r="R17" s="4"/>
      <c r="S17" s="186"/>
      <c r="T17">
        <f>(W18/W17)*100</f>
        <v>5.4397030511696327</v>
      </c>
      <c r="V17" s="4" t="str">
        <f>B40</f>
        <v>Total Cost of Transaction</v>
      </c>
      <c r="W17" s="23">
        <f>$C$40</f>
        <v>110300138.5105</v>
      </c>
      <c r="X17" s="68">
        <f>SUM(X18:X29)</f>
        <v>1043001.385105</v>
      </c>
      <c r="Y17" s="69" t="s">
        <v>44</v>
      </c>
      <c r="Z17" s="69" t="s">
        <v>44</v>
      </c>
      <c r="AA17" s="69"/>
      <c r="AB17" s="4" t="s">
        <v>44</v>
      </c>
      <c r="AC17" s="4" t="s">
        <v>44</v>
      </c>
      <c r="AD17" s="69" t="s">
        <v>44</v>
      </c>
      <c r="AE17" s="69" t="s">
        <v>44</v>
      </c>
      <c r="AF17" s="69" t="s">
        <v>44</v>
      </c>
      <c r="AG17" s="69" t="s">
        <v>44</v>
      </c>
      <c r="AH17" s="69" t="s">
        <v>44</v>
      </c>
      <c r="AI17" s="69" t="s">
        <v>44</v>
      </c>
      <c r="AJ17" s="69" t="s">
        <v>44</v>
      </c>
      <c r="AK17" s="69" t="s">
        <v>44</v>
      </c>
      <c r="AL17" s="188" t="s">
        <v>45</v>
      </c>
    </row>
    <row r="18" spans="2:38" ht="27" customHeight="1" x14ac:dyDescent="0.35">
      <c r="B18" s="166" t="s">
        <v>760</v>
      </c>
      <c r="C18" s="157">
        <v>60602988.460000001</v>
      </c>
      <c r="D18" s="6">
        <f>C18/C56</f>
        <v>107642.96351687389</v>
      </c>
      <c r="E18" s="7">
        <f>C18/C40</f>
        <v>0.54943710205976681</v>
      </c>
      <c r="F18" s="4"/>
      <c r="G18" s="4"/>
      <c r="H18" s="4"/>
      <c r="I18" s="4"/>
      <c r="J18" s="4"/>
      <c r="K18" s="80"/>
      <c r="N18">
        <v>1382</v>
      </c>
      <c r="O18" s="2" t="s">
        <v>46</v>
      </c>
      <c r="P18" s="3">
        <v>5</v>
      </c>
      <c r="Q18" s="4" t="s">
        <v>43</v>
      </c>
      <c r="R18" s="4"/>
      <c r="S18" s="187"/>
      <c r="V18" s="24" t="str">
        <f>$B$1&amp;" "&amp;$A$1</f>
        <v>ABC -STUDENT ACCOMMODATION Equity</v>
      </c>
      <c r="W18" s="25">
        <v>6000000</v>
      </c>
      <c r="X18" s="68">
        <f>IFERROR(IF(W18&gt;0,MAX(150000,W18*Z18),0),0)</f>
        <v>0</v>
      </c>
      <c r="Y18" s="69" t="s">
        <v>44</v>
      </c>
      <c r="Z18" s="69" t="s">
        <v>44</v>
      </c>
      <c r="AA18" s="69"/>
      <c r="AB18" s="4" t="s">
        <v>44</v>
      </c>
      <c r="AC18" s="4" t="s">
        <v>44</v>
      </c>
      <c r="AD18" s="69" t="s">
        <v>44</v>
      </c>
      <c r="AE18" s="69" t="s">
        <v>44</v>
      </c>
      <c r="AF18" s="69" t="s">
        <v>44</v>
      </c>
      <c r="AG18" s="69" t="s">
        <v>44</v>
      </c>
      <c r="AH18" s="69" t="s">
        <v>44</v>
      </c>
      <c r="AI18" s="69" t="s">
        <v>44</v>
      </c>
      <c r="AJ18" s="69" t="s">
        <v>44</v>
      </c>
      <c r="AK18" s="69" t="s">
        <v>44</v>
      </c>
      <c r="AL18" s="188"/>
    </row>
    <row r="19" spans="2:38" ht="32.15" customHeight="1" x14ac:dyDescent="0.35">
      <c r="B19" s="167" t="s">
        <v>769</v>
      </c>
      <c r="C19" s="157">
        <v>7269453.8899999997</v>
      </c>
      <c r="D19" s="6">
        <f>C19/C56</f>
        <v>12911.996252220248</v>
      </c>
      <c r="E19" s="7">
        <f>C19/C40</f>
        <v>6.5906117509616599E-2</v>
      </c>
      <c r="F19" s="4"/>
      <c r="G19" s="4"/>
      <c r="H19" s="4"/>
      <c r="I19" s="4"/>
      <c r="J19" s="4"/>
      <c r="K19" s="80"/>
      <c r="N19">
        <v>563</v>
      </c>
      <c r="O19" s="2" t="s">
        <v>47</v>
      </c>
      <c r="P19" s="3">
        <v>0</v>
      </c>
      <c r="Q19" s="4" t="s">
        <v>43</v>
      </c>
      <c r="R19" s="4" t="s">
        <v>48</v>
      </c>
      <c r="S19" s="187"/>
      <c r="V19" s="4" t="s">
        <v>49</v>
      </c>
      <c r="W19" s="25">
        <f>W17-W18-SUM(W20:W29)</f>
        <v>80300138.510499999</v>
      </c>
      <c r="X19" s="68">
        <f>IFERROR(IF(W19&gt;0,MAX(150000,W19*Z19),0),0)</f>
        <v>803001.38510499999</v>
      </c>
      <c r="Y19" s="18">
        <f>IF($P$19&gt;0,($P$17+$P$18+$P$19),($P$17+$P$18))</f>
        <v>20</v>
      </c>
      <c r="Z19" s="17">
        <v>0.01</v>
      </c>
      <c r="AA19" s="3">
        <v>240</v>
      </c>
      <c r="AB19" s="4" t="s">
        <v>44</v>
      </c>
      <c r="AC19" s="4" t="s">
        <v>44</v>
      </c>
      <c r="AD19" s="4" t="s">
        <v>50</v>
      </c>
      <c r="AE19" s="52">
        <v>0.10249999999999999</v>
      </c>
      <c r="AF19" s="52">
        <f>0</f>
        <v>0</v>
      </c>
      <c r="AG19" s="52">
        <v>0</v>
      </c>
      <c r="AH19" s="52">
        <v>0</v>
      </c>
      <c r="AI19" s="52">
        <v>0</v>
      </c>
      <c r="AJ19" s="52">
        <v>0</v>
      </c>
      <c r="AK19" s="21">
        <f>SUM(AE19:AJ19)</f>
        <v>0.10249999999999999</v>
      </c>
      <c r="AL19" s="188"/>
    </row>
    <row r="20" spans="2:38" ht="23.5" customHeight="1" x14ac:dyDescent="0.35">
      <c r="B20" s="168" t="s">
        <v>770</v>
      </c>
      <c r="C20" s="157">
        <v>2830288.47</v>
      </c>
      <c r="D20" s="163">
        <f>C20/C56</f>
        <v>5027.155364120782</v>
      </c>
      <c r="E20" s="7">
        <f>C20/C40</f>
        <v>2.5659881376582056E-2</v>
      </c>
      <c r="F20" s="4"/>
      <c r="G20" s="4"/>
      <c r="H20" s="4"/>
      <c r="I20" s="4"/>
      <c r="J20" s="4"/>
      <c r="K20" s="80"/>
      <c r="N20">
        <f>N18/12</f>
        <v>115.16666666666667</v>
      </c>
      <c r="O20" s="2" t="s">
        <v>51</v>
      </c>
      <c r="P20" s="3">
        <v>1</v>
      </c>
      <c r="Q20" s="4" t="s">
        <v>48</v>
      </c>
      <c r="R20" s="4" t="s">
        <v>48</v>
      </c>
      <c r="S20" s="187"/>
      <c r="T20" s="41">
        <f>W19/(W19+W20)</f>
        <v>1</v>
      </c>
      <c r="V20" s="4" t="s">
        <v>52</v>
      </c>
      <c r="W20" s="25">
        <v>0</v>
      </c>
      <c r="X20" s="68">
        <f>IFERROR(IF(W20&gt;0,MAX(150000,W20*Z20),0),0)</f>
        <v>0</v>
      </c>
      <c r="Y20" s="3">
        <v>60</v>
      </c>
      <c r="Z20" s="17">
        <v>0.01</v>
      </c>
      <c r="AA20" s="3">
        <v>240</v>
      </c>
      <c r="AB20" s="4" t="s">
        <v>44</v>
      </c>
      <c r="AC20" s="4" t="s">
        <v>44</v>
      </c>
      <c r="AD20" s="4" t="s">
        <v>50</v>
      </c>
      <c r="AE20" s="52">
        <v>0.10249999999999999</v>
      </c>
      <c r="AF20" s="52">
        <v>0.01</v>
      </c>
      <c r="AG20" s="52">
        <v>0</v>
      </c>
      <c r="AH20" s="52">
        <v>0</v>
      </c>
      <c r="AI20" s="52">
        <v>0</v>
      </c>
      <c r="AJ20" s="52">
        <v>0</v>
      </c>
      <c r="AK20" s="21">
        <f t="shared" ref="AK20:AK29" si="0">SUM(AE20:AJ20)</f>
        <v>0.11249999999999999</v>
      </c>
      <c r="AL20" s="188"/>
    </row>
    <row r="21" spans="2:38" ht="21" customHeight="1" thickBot="1" x14ac:dyDescent="0.4">
      <c r="B21" s="169" t="s">
        <v>761</v>
      </c>
      <c r="C21" s="157">
        <v>3194023.04</v>
      </c>
      <c r="D21" s="163">
        <f>C21/C56</f>
        <v>5673.2203197158078</v>
      </c>
      <c r="E21" s="7">
        <f>C21/C40</f>
        <v>2.8957561460323512E-2</v>
      </c>
      <c r="F21" s="4"/>
      <c r="G21" s="4"/>
      <c r="H21" s="4"/>
      <c r="I21" s="4"/>
      <c r="J21" s="4"/>
      <c r="K21" s="80"/>
      <c r="N21">
        <f>N19/N20</f>
        <v>4.8885672937771343</v>
      </c>
      <c r="O21" s="2" t="s">
        <v>53</v>
      </c>
      <c r="P21" s="4">
        <f>ABS(P17-P20)</f>
        <v>14</v>
      </c>
      <c r="Q21" s="4" t="s">
        <v>48</v>
      </c>
      <c r="R21" s="4" t="s">
        <v>48</v>
      </c>
      <c r="S21" s="187"/>
      <c r="V21" s="4" t="s">
        <v>54</v>
      </c>
      <c r="W21" s="25">
        <v>24000000</v>
      </c>
      <c r="X21" s="68">
        <f>IFERROR(IF(W21&gt;0,MAX(150000,W21*Z21),0),0)</f>
        <v>240000</v>
      </c>
      <c r="Y21" s="4">
        <f>IF($P$19&gt;0,($P$17+$P$18+$P$19),($P$17+$P$18))</f>
        <v>20</v>
      </c>
      <c r="Z21" s="17">
        <v>0.01</v>
      </c>
      <c r="AA21" s="40">
        <f>'NHFC Mezz'!$D$11</f>
        <v>243</v>
      </c>
      <c r="AB21" s="4" t="s">
        <v>44</v>
      </c>
      <c r="AC21" s="17">
        <v>0.47</v>
      </c>
      <c r="AD21" s="4" t="s">
        <v>50</v>
      </c>
      <c r="AE21" s="52">
        <v>0.1104</v>
      </c>
      <c r="AF21" s="52">
        <v>0</v>
      </c>
      <c r="AG21" s="52">
        <v>0</v>
      </c>
      <c r="AH21" s="52">
        <v>0</v>
      </c>
      <c r="AI21" s="52">
        <v>0</v>
      </c>
      <c r="AJ21" s="52">
        <v>0</v>
      </c>
      <c r="AK21" s="21">
        <f t="shared" si="0"/>
        <v>0.1104</v>
      </c>
      <c r="AL21" s="188"/>
    </row>
    <row r="22" spans="2:38" ht="23.5" customHeight="1" x14ac:dyDescent="0.35">
      <c r="B22" s="3" t="s">
        <v>762</v>
      </c>
      <c r="C22" s="157">
        <v>9441202.4600000009</v>
      </c>
      <c r="D22" s="163">
        <f>C22/C56</f>
        <v>16769.453747779753</v>
      </c>
      <c r="E22" s="7">
        <f>C22/C40</f>
        <v>8.559556304728709E-2</v>
      </c>
      <c r="F22" s="4"/>
      <c r="G22" s="4"/>
      <c r="H22" s="4"/>
      <c r="I22" s="4"/>
      <c r="J22" s="4"/>
      <c r="K22" s="80"/>
      <c r="O22" s="2" t="s">
        <v>55</v>
      </c>
      <c r="P22" s="4">
        <f>ABS(P17-P20)</f>
        <v>14</v>
      </c>
      <c r="Q22" s="4" t="s">
        <v>48</v>
      </c>
      <c r="R22" s="4" t="s">
        <v>48</v>
      </c>
      <c r="S22" s="80"/>
      <c r="V22" s="4" t="s">
        <v>56</v>
      </c>
      <c r="W22" s="25"/>
      <c r="X22" s="68">
        <f>IFERROR(IF(W22&gt;0,MAX(150000,W22*Z22),0),0)</f>
        <v>0</v>
      </c>
      <c r="Y22" s="4"/>
      <c r="Z22" s="17"/>
      <c r="AA22" s="4"/>
      <c r="AB22" s="3"/>
      <c r="AC22" s="4" t="s">
        <v>44</v>
      </c>
      <c r="AD22" s="4" t="s">
        <v>50</v>
      </c>
      <c r="AE22" s="52">
        <v>0.1104</v>
      </c>
      <c r="AF22" s="52">
        <v>5.0000000000000001E-3</v>
      </c>
      <c r="AG22" s="52">
        <v>5.0000000000000001E-3</v>
      </c>
      <c r="AH22" s="52">
        <v>5.0000000000000001E-3</v>
      </c>
      <c r="AI22" s="52">
        <v>5.0000000000000001E-3</v>
      </c>
      <c r="AJ22" s="52">
        <v>5.0000000000000001E-3</v>
      </c>
      <c r="AK22" s="21">
        <f>SUM(AE22:AJ22)</f>
        <v>0.13540000000000002</v>
      </c>
      <c r="AL22" s="142"/>
    </row>
    <row r="23" spans="2:38" ht="22" customHeight="1" x14ac:dyDescent="0.35">
      <c r="B23" s="3" t="s">
        <v>763</v>
      </c>
      <c r="C23" s="157">
        <f>10541780.67-4678261</f>
        <v>5863519.6699999999</v>
      </c>
      <c r="D23" s="163">
        <f>C23/C56</f>
        <v>10414.777388987566</v>
      </c>
      <c r="E23" s="7">
        <f>C23/C40</f>
        <v>5.3159676399153602E-2</v>
      </c>
      <c r="F23" s="4"/>
      <c r="G23" s="4"/>
      <c r="H23" s="4"/>
      <c r="I23" s="4"/>
      <c r="J23" s="4"/>
      <c r="K23" s="80"/>
      <c r="O23" s="2" t="s">
        <v>57</v>
      </c>
      <c r="P23" s="4">
        <f>MAX(P17,P20)</f>
        <v>15</v>
      </c>
      <c r="Q23" s="4" t="s">
        <v>48</v>
      </c>
      <c r="R23" s="4" t="s">
        <v>48</v>
      </c>
      <c r="S23" s="80"/>
      <c r="V23" s="4" t="s">
        <v>58</v>
      </c>
      <c r="W23" s="25">
        <v>0</v>
      </c>
      <c r="X23" s="68">
        <f t="shared" ref="X23:X29" si="1">IFERROR(IF(W23&gt;0,MAX(150000,W23*Z23),0),0)</f>
        <v>0</v>
      </c>
      <c r="Y23" s="3"/>
      <c r="Z23" s="17">
        <v>0.01</v>
      </c>
      <c r="AA23" s="3"/>
      <c r="AB23" s="4">
        <v>240</v>
      </c>
      <c r="AC23" s="17">
        <v>0.03</v>
      </c>
      <c r="AD23" s="4" t="s">
        <v>50</v>
      </c>
      <c r="AE23" s="52">
        <v>9.0499999999999997E-2</v>
      </c>
      <c r="AF23" s="52"/>
      <c r="AG23" s="52">
        <v>0</v>
      </c>
      <c r="AH23" s="52">
        <v>0</v>
      </c>
      <c r="AI23" s="52">
        <v>0</v>
      </c>
      <c r="AJ23" s="52">
        <v>0</v>
      </c>
      <c r="AK23" s="21">
        <f t="shared" si="0"/>
        <v>9.0499999999999997E-2</v>
      </c>
    </row>
    <row r="24" spans="2:38" x14ac:dyDescent="0.35">
      <c r="B24" s="3" t="s">
        <v>764</v>
      </c>
      <c r="C24" s="157">
        <v>1489812.28</v>
      </c>
      <c r="D24" s="6">
        <f>C24/$C$56</f>
        <v>2646.2029840142095</v>
      </c>
      <c r="E24" s="7">
        <f t="shared" ref="E24:E33" si="2">C24/$C$40</f>
        <v>1.3506894008643314E-2</v>
      </c>
      <c r="F24" s="4"/>
      <c r="G24" s="4"/>
      <c r="H24" s="4"/>
      <c r="I24" s="4"/>
      <c r="J24" s="4"/>
      <c r="K24" s="80"/>
      <c r="O24" s="2" t="s">
        <v>59</v>
      </c>
      <c r="P24" s="3">
        <f>P20+1</f>
        <v>2</v>
      </c>
      <c r="Q24" s="4" t="s">
        <v>48</v>
      </c>
      <c r="R24" s="4" t="s">
        <v>48</v>
      </c>
      <c r="S24" s="80"/>
      <c r="V24" s="4" t="s">
        <v>60</v>
      </c>
      <c r="W24" s="25">
        <v>0</v>
      </c>
      <c r="X24" s="68">
        <f t="shared" si="1"/>
        <v>0</v>
      </c>
      <c r="Y24" s="3"/>
      <c r="Z24" s="17">
        <v>0.01</v>
      </c>
      <c r="AA24" s="3"/>
      <c r="AB24" s="4" t="s">
        <v>44</v>
      </c>
      <c r="AC24" s="4" t="s">
        <v>44</v>
      </c>
      <c r="AD24" s="4" t="s">
        <v>50</v>
      </c>
      <c r="AE24" s="52">
        <v>9.5500000000000002E-2</v>
      </c>
      <c r="AF24" s="52"/>
      <c r="AG24" s="52">
        <v>0</v>
      </c>
      <c r="AH24" s="52">
        <v>0</v>
      </c>
      <c r="AI24" s="52">
        <v>0</v>
      </c>
      <c r="AJ24" s="52">
        <v>0</v>
      </c>
      <c r="AK24" s="21">
        <f t="shared" si="0"/>
        <v>9.5500000000000002E-2</v>
      </c>
    </row>
    <row r="25" spans="2:38" x14ac:dyDescent="0.35">
      <c r="B25" s="3"/>
      <c r="C25" s="157"/>
      <c r="D25" s="6"/>
      <c r="E25" s="7"/>
      <c r="F25" s="4"/>
      <c r="G25" s="4"/>
      <c r="H25" s="4"/>
      <c r="I25" s="4"/>
      <c r="J25" s="4"/>
      <c r="K25" s="80"/>
      <c r="O25" s="2"/>
      <c r="P25" s="3"/>
      <c r="Q25" s="4"/>
      <c r="R25" s="4"/>
      <c r="S25" s="80"/>
      <c r="V25" s="4"/>
      <c r="W25" s="25"/>
      <c r="X25" s="68"/>
      <c r="Y25" s="3"/>
      <c r="Z25" s="17"/>
      <c r="AA25" s="3"/>
      <c r="AB25" s="4"/>
      <c r="AC25" s="4"/>
      <c r="AD25" s="4"/>
      <c r="AE25" s="52"/>
      <c r="AF25" s="52"/>
      <c r="AG25" s="52"/>
      <c r="AH25" s="52"/>
      <c r="AI25" s="52"/>
      <c r="AJ25" s="52"/>
      <c r="AK25" s="21"/>
    </row>
    <row r="26" spans="2:38" x14ac:dyDescent="0.35">
      <c r="B26" s="3"/>
      <c r="C26" s="157">
        <v>0</v>
      </c>
      <c r="D26" s="6">
        <f t="shared" ref="D26:D36" si="3">C26/$C$56</f>
        <v>0</v>
      </c>
      <c r="E26" s="7">
        <f t="shared" si="2"/>
        <v>0</v>
      </c>
      <c r="F26" s="4"/>
      <c r="G26" s="4"/>
      <c r="H26" s="4"/>
      <c r="I26" s="4"/>
      <c r="J26" s="4"/>
      <c r="K26" s="80"/>
      <c r="O26" s="2" t="s">
        <v>61</v>
      </c>
      <c r="P26" s="3">
        <v>1</v>
      </c>
      <c r="Q26" s="4" t="s">
        <v>48</v>
      </c>
      <c r="R26" s="4" t="s">
        <v>48</v>
      </c>
      <c r="S26" s="80"/>
      <c r="V26" s="3" t="s">
        <v>62</v>
      </c>
      <c r="W26" s="25">
        <v>0</v>
      </c>
      <c r="X26" s="68">
        <f t="shared" si="1"/>
        <v>0</v>
      </c>
      <c r="Y26" s="3"/>
      <c r="Z26" s="17">
        <v>0.01</v>
      </c>
      <c r="AA26" s="3"/>
      <c r="AB26" s="4" t="s">
        <v>44</v>
      </c>
      <c r="AC26" s="4" t="s">
        <v>44</v>
      </c>
      <c r="AD26" s="4" t="s">
        <v>50</v>
      </c>
      <c r="AE26" s="52">
        <v>0.10249999999999999</v>
      </c>
      <c r="AF26" s="52"/>
      <c r="AG26" s="52">
        <v>0</v>
      </c>
      <c r="AH26" s="52">
        <v>0</v>
      </c>
      <c r="AI26" s="52">
        <v>0</v>
      </c>
      <c r="AJ26" s="52">
        <v>0</v>
      </c>
      <c r="AK26" s="21">
        <f t="shared" si="0"/>
        <v>0.10249999999999999</v>
      </c>
    </row>
    <row r="27" spans="2:38" x14ac:dyDescent="0.35">
      <c r="B27" s="3"/>
      <c r="C27" s="157">
        <v>0</v>
      </c>
      <c r="D27" s="6">
        <f t="shared" si="3"/>
        <v>0</v>
      </c>
      <c r="E27" s="7">
        <f t="shared" si="2"/>
        <v>0</v>
      </c>
      <c r="F27" s="4"/>
      <c r="G27" s="4"/>
      <c r="H27" s="4"/>
      <c r="I27" s="4"/>
      <c r="J27" s="4"/>
      <c r="K27" s="80"/>
      <c r="O27" s="2" t="s">
        <v>63</v>
      </c>
      <c r="P27" s="15">
        <v>0.27</v>
      </c>
      <c r="Q27" s="4" t="s">
        <v>48</v>
      </c>
      <c r="R27" s="4" t="s">
        <v>48</v>
      </c>
      <c r="S27" s="80"/>
      <c r="V27" s="3" t="s">
        <v>64</v>
      </c>
      <c r="W27" s="25">
        <v>0</v>
      </c>
      <c r="X27" s="68">
        <f t="shared" si="1"/>
        <v>0</v>
      </c>
      <c r="Y27" s="3"/>
      <c r="Z27" s="17">
        <v>0.01</v>
      </c>
      <c r="AA27" s="3"/>
      <c r="AB27" s="4" t="s">
        <v>44</v>
      </c>
      <c r="AC27" s="4" t="s">
        <v>44</v>
      </c>
      <c r="AD27" s="4" t="s">
        <v>50</v>
      </c>
      <c r="AE27" s="52">
        <v>0.10249999999999999</v>
      </c>
      <c r="AF27" s="52"/>
      <c r="AG27" s="52">
        <v>0</v>
      </c>
      <c r="AH27" s="52">
        <v>0</v>
      </c>
      <c r="AI27" s="52">
        <v>0</v>
      </c>
      <c r="AJ27" s="52">
        <v>0</v>
      </c>
      <c r="AK27" s="21">
        <f t="shared" si="0"/>
        <v>0.10249999999999999</v>
      </c>
    </row>
    <row r="28" spans="2:38" ht="18.649999999999999" customHeight="1" x14ac:dyDescent="0.35">
      <c r="B28" s="3"/>
      <c r="C28" s="157">
        <v>0</v>
      </c>
      <c r="D28" s="6">
        <f t="shared" si="3"/>
        <v>0</v>
      </c>
      <c r="E28" s="7">
        <f t="shared" si="2"/>
        <v>0</v>
      </c>
      <c r="F28" s="4"/>
      <c r="G28" s="4"/>
      <c r="H28" s="4"/>
      <c r="I28" s="4"/>
      <c r="J28" s="4"/>
      <c r="K28" s="80"/>
      <c r="O28" s="2" t="s">
        <v>65</v>
      </c>
      <c r="P28" s="15">
        <v>0</v>
      </c>
      <c r="Q28" s="4" t="s">
        <v>48</v>
      </c>
      <c r="R28" s="4" t="s">
        <v>48</v>
      </c>
      <c r="S28" s="80"/>
      <c r="V28" s="3" t="s">
        <v>66</v>
      </c>
      <c r="W28" s="25">
        <v>0</v>
      </c>
      <c r="X28" s="68">
        <f t="shared" si="1"/>
        <v>0</v>
      </c>
      <c r="Y28" s="3"/>
      <c r="Z28" s="17">
        <v>0.01</v>
      </c>
      <c r="AA28" s="3"/>
      <c r="AB28" s="4" t="s">
        <v>44</v>
      </c>
      <c r="AC28" s="4" t="s">
        <v>44</v>
      </c>
      <c r="AD28" s="4" t="s">
        <v>50</v>
      </c>
      <c r="AE28" s="52">
        <v>0.10249999999999999</v>
      </c>
      <c r="AF28" s="52"/>
      <c r="AG28" s="52">
        <v>0</v>
      </c>
      <c r="AH28" s="52">
        <v>0</v>
      </c>
      <c r="AI28" s="52">
        <v>0</v>
      </c>
      <c r="AJ28" s="52">
        <v>0</v>
      </c>
      <c r="AK28" s="21">
        <f t="shared" si="0"/>
        <v>0.10249999999999999</v>
      </c>
    </row>
    <row r="29" spans="2:38" ht="23.5" customHeight="1" x14ac:dyDescent="0.35">
      <c r="B29" s="3"/>
      <c r="C29" s="157">
        <v>0</v>
      </c>
      <c r="D29" s="6">
        <f t="shared" si="3"/>
        <v>0</v>
      </c>
      <c r="E29" s="7">
        <f t="shared" si="2"/>
        <v>0</v>
      </c>
      <c r="F29" s="4"/>
      <c r="G29" s="4"/>
      <c r="H29" s="4"/>
      <c r="I29" s="4"/>
      <c r="J29" s="4"/>
      <c r="K29" s="80"/>
      <c r="O29" s="2" t="s">
        <v>67</v>
      </c>
      <c r="P29" s="17">
        <v>0.15</v>
      </c>
      <c r="Q29" s="4" t="s">
        <v>43</v>
      </c>
      <c r="R29" s="4" t="s">
        <v>48</v>
      </c>
      <c r="S29" s="81"/>
      <c r="V29" s="3" t="s">
        <v>62</v>
      </c>
      <c r="W29" s="25">
        <v>0</v>
      </c>
      <c r="X29" s="68">
        <f t="shared" si="1"/>
        <v>0</v>
      </c>
      <c r="Y29" s="3"/>
      <c r="Z29" s="17">
        <v>0.01</v>
      </c>
      <c r="AA29" s="3"/>
      <c r="AB29" s="4" t="s">
        <v>44</v>
      </c>
      <c r="AC29" s="4" t="s">
        <v>44</v>
      </c>
      <c r="AD29" s="4" t="s">
        <v>50</v>
      </c>
      <c r="AE29" s="52">
        <v>0.10249999999999999</v>
      </c>
      <c r="AF29" s="52"/>
      <c r="AG29" s="52">
        <v>0</v>
      </c>
      <c r="AH29" s="52">
        <v>0</v>
      </c>
      <c r="AI29" s="52">
        <v>0</v>
      </c>
      <c r="AJ29" s="52">
        <v>0</v>
      </c>
      <c r="AK29" s="21">
        <f t="shared" si="0"/>
        <v>0.10249999999999999</v>
      </c>
    </row>
    <row r="30" spans="2:38" ht="19.5" customHeight="1" x14ac:dyDescent="0.35">
      <c r="B30" s="3"/>
      <c r="C30" s="157">
        <v>0</v>
      </c>
      <c r="D30" s="6">
        <f t="shared" si="3"/>
        <v>0</v>
      </c>
      <c r="E30" s="7">
        <f t="shared" si="2"/>
        <v>0</v>
      </c>
      <c r="F30" s="4"/>
      <c r="G30" s="4"/>
      <c r="H30" s="4"/>
      <c r="I30" s="4"/>
      <c r="J30" s="4"/>
      <c r="K30" s="80"/>
    </row>
    <row r="31" spans="2:38" ht="43.5" customHeight="1" x14ac:dyDescent="0.35">
      <c r="B31" s="3"/>
      <c r="C31" s="157">
        <v>0</v>
      </c>
      <c r="D31" s="6">
        <f t="shared" si="3"/>
        <v>0</v>
      </c>
      <c r="E31" s="7">
        <f t="shared" si="2"/>
        <v>0</v>
      </c>
      <c r="F31" s="4"/>
      <c r="G31" s="4"/>
      <c r="H31" s="4"/>
      <c r="I31" s="4"/>
      <c r="J31" s="4"/>
      <c r="K31" s="80"/>
      <c r="O31" s="1" t="s">
        <v>772</v>
      </c>
      <c r="P31" s="173">
        <f>2400-250</f>
        <v>2150</v>
      </c>
      <c r="V31" s="8" t="s">
        <v>68</v>
      </c>
      <c r="W31" s="145">
        <f>W17-W18</f>
        <v>104300138.5105</v>
      </c>
      <c r="X31" s="22"/>
      <c r="AC31">
        <f>AA21/12</f>
        <v>20.25</v>
      </c>
    </row>
    <row r="32" spans="2:38" x14ac:dyDescent="0.35">
      <c r="B32" s="3"/>
      <c r="C32" s="157">
        <v>0</v>
      </c>
      <c r="D32" s="6">
        <f t="shared" si="3"/>
        <v>0</v>
      </c>
      <c r="E32" s="7">
        <f t="shared" si="2"/>
        <v>0</v>
      </c>
      <c r="F32" s="4"/>
      <c r="G32" s="4"/>
      <c r="H32" s="4"/>
      <c r="I32" s="4"/>
      <c r="J32" s="4"/>
      <c r="K32" s="80"/>
      <c r="O32" s="1" t="s">
        <v>773</v>
      </c>
      <c r="P32" s="174">
        <f>68%</f>
        <v>0.68</v>
      </c>
    </row>
    <row r="33" spans="2:28" x14ac:dyDescent="0.35">
      <c r="B33" s="158"/>
      <c r="C33" s="159">
        <v>0</v>
      </c>
      <c r="D33" s="6">
        <f t="shared" si="3"/>
        <v>0</v>
      </c>
      <c r="E33" s="7">
        <f t="shared" si="2"/>
        <v>0</v>
      </c>
      <c r="F33" s="4"/>
      <c r="G33" s="4"/>
      <c r="H33" s="4"/>
      <c r="I33" s="4"/>
      <c r="J33" s="4"/>
      <c r="K33" s="80"/>
      <c r="O33" s="1" t="s">
        <v>774</v>
      </c>
      <c r="P33">
        <f>P32*P31</f>
        <v>1462</v>
      </c>
      <c r="Y33" t="s">
        <v>69</v>
      </c>
      <c r="Z33" s="22">
        <f>W18</f>
        <v>6000000</v>
      </c>
      <c r="AA33" s="41">
        <f>Z33/Z36</f>
        <v>5.3887469004606683E-2</v>
      </c>
    </row>
    <row r="34" spans="2:28" x14ac:dyDescent="0.35">
      <c r="B34" s="158"/>
      <c r="C34" s="159">
        <v>0</v>
      </c>
      <c r="D34" s="6">
        <f t="shared" si="3"/>
        <v>0</v>
      </c>
      <c r="E34" s="7">
        <f t="shared" ref="E34:E35" si="4">C34/$C$40</f>
        <v>0</v>
      </c>
      <c r="F34" s="4"/>
      <c r="G34" s="4"/>
      <c r="H34" s="4"/>
      <c r="I34" s="4"/>
      <c r="J34" s="4"/>
      <c r="K34" s="80"/>
      <c r="O34" s="1" t="s">
        <v>775</v>
      </c>
      <c r="P34">
        <f>P33/12</f>
        <v>121.83333333333333</v>
      </c>
      <c r="T34" s="22">
        <f>C17+1290900</f>
        <v>6790900</v>
      </c>
      <c r="Y34" t="s">
        <v>70</v>
      </c>
      <c r="Z34" s="22">
        <f>W19+X19</f>
        <v>81103139.895604998</v>
      </c>
      <c r="AA34" s="41">
        <f>Z34/Z36</f>
        <v>0.72840715621678231</v>
      </c>
    </row>
    <row r="35" spans="2:28" x14ac:dyDescent="0.35">
      <c r="B35" s="158"/>
      <c r="C35" s="159">
        <v>0</v>
      </c>
      <c r="D35" s="6">
        <f t="shared" si="3"/>
        <v>0</v>
      </c>
      <c r="E35" s="7">
        <f t="shared" si="4"/>
        <v>0</v>
      </c>
      <c r="F35" s="4"/>
      <c r="G35" s="4"/>
      <c r="H35" s="4"/>
      <c r="I35" s="4"/>
      <c r="J35" s="4"/>
      <c r="K35" s="80"/>
      <c r="Y35" t="s">
        <v>71</v>
      </c>
      <c r="Z35" s="22">
        <f>W21+X21</f>
        <v>24240000</v>
      </c>
      <c r="AA35" s="41">
        <f>Z35/Z36</f>
        <v>0.21770537477861099</v>
      </c>
    </row>
    <row r="36" spans="2:28" x14ac:dyDescent="0.35">
      <c r="B36" s="3"/>
      <c r="C36" s="5"/>
      <c r="D36" s="6">
        <f t="shared" si="3"/>
        <v>0</v>
      </c>
      <c r="E36" s="7">
        <f>C36/$C$40</f>
        <v>0</v>
      </c>
      <c r="F36" s="4"/>
      <c r="G36" s="4"/>
      <c r="H36" s="4"/>
      <c r="I36" s="4"/>
      <c r="J36" s="4"/>
      <c r="K36" s="80"/>
      <c r="V36" s="8" t="s">
        <v>69</v>
      </c>
      <c r="Z36" s="22">
        <f>W17+X17</f>
        <v>111343139.895605</v>
      </c>
    </row>
    <row r="37" spans="2:28" x14ac:dyDescent="0.35">
      <c r="B37" s="9" t="s">
        <v>72</v>
      </c>
      <c r="C37" s="9">
        <f>SUM(C17:C35)</f>
        <v>96191288.269999996</v>
      </c>
      <c r="D37" s="9">
        <f>SUM(D18:D36)</f>
        <v>161085.76957371223</v>
      </c>
      <c r="E37" s="10">
        <f>C37/$C$40</f>
        <v>0.87208674049709456</v>
      </c>
      <c r="F37" s="4"/>
      <c r="G37" s="4"/>
      <c r="H37" s="4"/>
      <c r="I37" s="4"/>
      <c r="J37" s="4"/>
      <c r="K37" s="80"/>
      <c r="V37" s="8" t="s">
        <v>73</v>
      </c>
      <c r="AB37">
        <f>272/12</f>
        <v>22.666666666666668</v>
      </c>
    </row>
    <row r="38" spans="2:28" x14ac:dyDescent="0.35">
      <c r="B38" s="3" t="s">
        <v>67</v>
      </c>
      <c r="C38" s="5">
        <f>SUM(C18:C24)*P29</f>
        <v>13603693.240499999</v>
      </c>
      <c r="D38" s="6">
        <f>C38/$C$56</f>
        <v>24162.865436056836</v>
      </c>
      <c r="E38" s="7">
        <f>C38/$C$40</f>
        <v>0.12333341937920593</v>
      </c>
      <c r="F38" s="4"/>
      <c r="G38" s="4"/>
      <c r="H38" s="4"/>
      <c r="I38" s="4"/>
      <c r="J38" s="4"/>
      <c r="K38" s="80"/>
      <c r="V38" s="8" t="s">
        <v>74</v>
      </c>
    </row>
    <row r="39" spans="2:28" x14ac:dyDescent="0.35">
      <c r="B39" s="3" t="s">
        <v>768</v>
      </c>
      <c r="C39" s="5">
        <v>505157</v>
      </c>
      <c r="D39" s="6">
        <f>C39/$C$56</f>
        <v>897.25932504440493</v>
      </c>
      <c r="E39" s="7">
        <f>C39/$C$40</f>
        <v>4.5798401236994976E-3</v>
      </c>
      <c r="F39" s="4"/>
      <c r="G39" s="4"/>
      <c r="H39" s="4"/>
      <c r="I39" s="4"/>
      <c r="J39" s="4"/>
      <c r="K39" s="80"/>
      <c r="Y39" s="22">
        <f>Z33-C17-12909000</f>
        <v>-12409000</v>
      </c>
    </row>
    <row r="40" spans="2:28" x14ac:dyDescent="0.35">
      <c r="B40" s="9" t="s">
        <v>8</v>
      </c>
      <c r="C40" s="164">
        <f>SUM(C37,C38:C39)</f>
        <v>110300138.5105</v>
      </c>
      <c r="D40" s="9">
        <f>SUM(D37:D39)</f>
        <v>186145.89433481346</v>
      </c>
      <c r="E40" s="10">
        <f>C40/$C$40</f>
        <v>1</v>
      </c>
      <c r="F40" s="4"/>
      <c r="G40" s="4"/>
      <c r="H40" s="4"/>
      <c r="I40" s="4"/>
      <c r="J40" s="4"/>
      <c r="K40" s="81"/>
      <c r="X40" s="140">
        <v>7063252</v>
      </c>
      <c r="Y40" s="143">
        <f>X40+X41+C17</f>
        <v>25472252</v>
      </c>
    </row>
    <row r="41" spans="2:28" x14ac:dyDescent="0.35">
      <c r="C41" s="172">
        <f>C40/C45</f>
        <v>195914.98847335702</v>
      </c>
      <c r="F41" s="22"/>
      <c r="X41">
        <v>12909000</v>
      </c>
    </row>
    <row r="42" spans="2:28" x14ac:dyDescent="0.35">
      <c r="X42">
        <v>29818000</v>
      </c>
    </row>
    <row r="43" spans="2:28" x14ac:dyDescent="0.35">
      <c r="B43" s="62" t="s">
        <v>75</v>
      </c>
      <c r="C43" s="62" t="s">
        <v>76</v>
      </c>
      <c r="D43" s="62"/>
      <c r="E43" s="62"/>
      <c r="F43" s="13">
        <v>10</v>
      </c>
      <c r="G43" s="62" t="s">
        <v>9</v>
      </c>
      <c r="H43" s="62"/>
      <c r="I43" s="62"/>
      <c r="J43" s="62"/>
      <c r="K43" s="147" t="s">
        <v>10</v>
      </c>
      <c r="X43" s="140">
        <f>X42-X41-X40</f>
        <v>9845748</v>
      </c>
    </row>
    <row r="44" spans="2:28" x14ac:dyDescent="0.35">
      <c r="B44" s="2" t="s">
        <v>77</v>
      </c>
      <c r="C44" s="2" t="s">
        <v>78</v>
      </c>
      <c r="D44" s="2" t="s">
        <v>79</v>
      </c>
      <c r="E44" s="2" t="s">
        <v>80</v>
      </c>
      <c r="F44" s="2" t="s">
        <v>81</v>
      </c>
      <c r="G44" s="2" t="s">
        <v>82</v>
      </c>
      <c r="H44" s="2" t="s">
        <v>19</v>
      </c>
      <c r="I44" s="2" t="s">
        <v>83</v>
      </c>
      <c r="J44" s="2" t="s">
        <v>84</v>
      </c>
      <c r="K44" s="147"/>
      <c r="V44" s="8" t="s">
        <v>85</v>
      </c>
      <c r="W44" s="22">
        <f>X19+X21</f>
        <v>1043001.385105</v>
      </c>
      <c r="X44" s="41">
        <f>W44/$W$47</f>
        <v>9.9009900990099011E-3</v>
      </c>
    </row>
    <row r="45" spans="2:28" x14ac:dyDescent="0.35">
      <c r="B45" s="3" t="s">
        <v>765</v>
      </c>
      <c r="C45" s="13">
        <v>563</v>
      </c>
      <c r="D45" s="6">
        <v>4050.8</v>
      </c>
      <c r="E45" s="6">
        <f t="shared" ref="E45:E50" si="5">D45*C45</f>
        <v>2280600.4</v>
      </c>
      <c r="F45" s="6">
        <f t="shared" ref="F45:F55" si="6">D45*($F$43/12)</f>
        <v>3375.666666666667</v>
      </c>
      <c r="G45" s="4"/>
      <c r="H45" s="4"/>
      <c r="I45" s="4"/>
      <c r="J45" s="4"/>
      <c r="K45" s="149"/>
      <c r="V45" t="s">
        <v>86</v>
      </c>
      <c r="W45" s="22">
        <f>SUM(W19)</f>
        <v>80300138.510499999</v>
      </c>
      <c r="X45" s="41">
        <f>W45/$W$47</f>
        <v>0.76227211938126582</v>
      </c>
    </row>
    <row r="46" spans="2:28" x14ac:dyDescent="0.35">
      <c r="B46" s="3"/>
      <c r="C46" s="13"/>
      <c r="D46" s="6"/>
      <c r="E46" s="6"/>
      <c r="F46" s="6"/>
      <c r="G46" s="4"/>
      <c r="H46" s="4"/>
      <c r="I46" s="4"/>
      <c r="J46" s="4"/>
      <c r="K46" s="171"/>
      <c r="V46" t="s">
        <v>87</v>
      </c>
      <c r="W46" s="22">
        <f>SUM(W21)</f>
        <v>24000000</v>
      </c>
      <c r="X46" s="41">
        <f>W46/$W$47</f>
        <v>0.2278268905197243</v>
      </c>
    </row>
    <row r="47" spans="2:28" x14ac:dyDescent="0.35">
      <c r="B47" s="3"/>
      <c r="C47" s="13"/>
      <c r="D47" s="6"/>
      <c r="E47" s="6">
        <f t="shared" si="5"/>
        <v>0</v>
      </c>
      <c r="F47" s="6">
        <f t="shared" si="6"/>
        <v>0</v>
      </c>
      <c r="G47" s="4"/>
      <c r="H47" s="4"/>
      <c r="I47" s="4"/>
      <c r="J47" s="4"/>
      <c r="K47" s="150"/>
      <c r="W47" s="22">
        <f>SUM(W44:W46)</f>
        <v>105343139.895605</v>
      </c>
      <c r="X47" s="41">
        <f>W47/$W$47</f>
        <v>1</v>
      </c>
    </row>
    <row r="48" spans="2:28" x14ac:dyDescent="0.35">
      <c r="B48" s="3"/>
      <c r="C48" s="13"/>
      <c r="D48" s="6"/>
      <c r="E48" s="6">
        <f t="shared" si="5"/>
        <v>0</v>
      </c>
      <c r="F48" s="6">
        <f t="shared" si="6"/>
        <v>0</v>
      </c>
      <c r="G48" s="4"/>
      <c r="H48" s="4"/>
      <c r="I48" s="4"/>
      <c r="J48" s="4"/>
      <c r="K48" s="150"/>
    </row>
    <row r="49" spans="2:23" x14ac:dyDescent="0.35">
      <c r="B49" s="3"/>
      <c r="C49" s="13"/>
      <c r="D49" s="6"/>
      <c r="E49" s="6">
        <f t="shared" si="5"/>
        <v>0</v>
      </c>
      <c r="F49" s="6">
        <f t="shared" si="6"/>
        <v>0</v>
      </c>
      <c r="G49" s="4"/>
      <c r="H49" s="4"/>
      <c r="I49" s="4"/>
      <c r="J49" s="4"/>
      <c r="K49" s="150"/>
      <c r="V49" t="s">
        <v>88</v>
      </c>
      <c r="W49" s="22">
        <f>SUM('NHFC Senior 1'!D50:AD50)</f>
        <v>13879895.862509292</v>
      </c>
    </row>
    <row r="50" spans="2:23" x14ac:dyDescent="0.35">
      <c r="B50" s="3"/>
      <c r="C50" s="13"/>
      <c r="D50" s="6"/>
      <c r="E50" s="6">
        <f t="shared" si="5"/>
        <v>0</v>
      </c>
      <c r="F50" s="6">
        <f t="shared" si="6"/>
        <v>0</v>
      </c>
      <c r="G50" s="4"/>
      <c r="H50" s="4"/>
      <c r="I50" s="4"/>
      <c r="J50" s="4"/>
      <c r="K50" s="150"/>
      <c r="V50" t="s">
        <v>89</v>
      </c>
      <c r="W50" s="22">
        <f>SUM('NHFC Mezz'!D58:AA58)</f>
        <v>3876824.1933807442</v>
      </c>
    </row>
    <row r="51" spans="2:23" x14ac:dyDescent="0.35">
      <c r="B51" s="3"/>
      <c r="C51" s="13"/>
      <c r="D51" s="6"/>
      <c r="E51" s="7"/>
      <c r="F51" s="6">
        <f t="shared" si="6"/>
        <v>0</v>
      </c>
      <c r="G51" s="4"/>
      <c r="H51" s="4"/>
      <c r="I51" s="4"/>
      <c r="J51" s="4"/>
      <c r="K51" s="150"/>
      <c r="W51" s="22">
        <f>SUM(W49:W50)</f>
        <v>17756720.055890035</v>
      </c>
    </row>
    <row r="52" spans="2:23" x14ac:dyDescent="0.35">
      <c r="B52" s="3"/>
      <c r="C52" s="13"/>
      <c r="D52" s="6"/>
      <c r="E52" s="7"/>
      <c r="F52" s="6">
        <f t="shared" si="6"/>
        <v>0</v>
      </c>
      <c r="G52" s="4"/>
      <c r="H52" s="4"/>
      <c r="I52" s="4"/>
      <c r="J52" s="4"/>
      <c r="K52" s="150"/>
    </row>
    <row r="53" spans="2:23" x14ac:dyDescent="0.35">
      <c r="B53" s="3"/>
      <c r="C53" s="13"/>
      <c r="D53" s="6"/>
      <c r="E53" s="7"/>
      <c r="F53" s="6">
        <f t="shared" si="6"/>
        <v>0</v>
      </c>
      <c r="G53" s="4"/>
      <c r="H53" s="4"/>
      <c r="I53" s="4"/>
      <c r="J53" s="4"/>
      <c r="K53" s="150"/>
      <c r="V53" t="s">
        <v>90</v>
      </c>
      <c r="W53" s="22">
        <f>SUM('NHFC Senior 1'!D50:MY50)</f>
        <v>119615568.93553358</v>
      </c>
    </row>
    <row r="54" spans="2:23" x14ac:dyDescent="0.35">
      <c r="B54" s="3"/>
      <c r="C54" s="13"/>
      <c r="D54" s="6"/>
      <c r="E54" s="7"/>
      <c r="F54" s="6">
        <f t="shared" si="6"/>
        <v>0</v>
      </c>
      <c r="G54" s="4"/>
      <c r="H54" s="4"/>
      <c r="I54" s="4"/>
      <c r="J54" s="4"/>
      <c r="K54" s="150"/>
      <c r="V54" t="s">
        <v>91</v>
      </c>
      <c r="W54" s="22">
        <f>SUM('NHFC Mezz'!D58:MY58)</f>
        <v>69097716.848570362</v>
      </c>
    </row>
    <row r="55" spans="2:23" x14ac:dyDescent="0.35">
      <c r="B55" s="3"/>
      <c r="C55" s="13"/>
      <c r="D55" s="6"/>
      <c r="E55" s="7"/>
      <c r="F55" s="6">
        <f t="shared" si="6"/>
        <v>0</v>
      </c>
      <c r="G55" s="4"/>
      <c r="H55" s="4"/>
      <c r="I55" s="4"/>
      <c r="J55" s="4"/>
      <c r="K55" s="150"/>
    </row>
    <row r="56" spans="2:23" x14ac:dyDescent="0.35">
      <c r="B56" s="1" t="s">
        <v>92</v>
      </c>
      <c r="C56" s="14">
        <f>SUM(C45:C47)</f>
        <v>563</v>
      </c>
      <c r="D56" s="11">
        <f>((C45/C56)*D45)+((C46/C56)*D46)+((C47/C56)*D47)</f>
        <v>4050.8</v>
      </c>
      <c r="E56" s="12">
        <f>SUM(E45:E55)</f>
        <v>2280600.4</v>
      </c>
      <c r="F56" s="12">
        <f>IFERROR(AVERAGE(F45:F55),0)</f>
        <v>337.56666666666672</v>
      </c>
      <c r="G56" s="4"/>
      <c r="H56" s="4"/>
      <c r="I56" s="4"/>
      <c r="J56" s="4"/>
      <c r="K56" s="155"/>
    </row>
    <row r="57" spans="2:23" x14ac:dyDescent="0.35">
      <c r="D57" s="22"/>
    </row>
    <row r="58" spans="2:23" x14ac:dyDescent="0.35">
      <c r="D58" s="22"/>
    </row>
    <row r="59" spans="2:23" x14ac:dyDescent="0.35">
      <c r="B59" s="62" t="s">
        <v>93</v>
      </c>
      <c r="C59" s="62"/>
      <c r="D59" s="62"/>
      <c r="E59" s="62"/>
      <c r="F59" s="153" t="s">
        <v>9</v>
      </c>
      <c r="G59" s="154"/>
      <c r="H59" s="154"/>
      <c r="I59" s="154"/>
      <c r="J59" s="78"/>
      <c r="K59" s="147" t="s">
        <v>10</v>
      </c>
    </row>
    <row r="60" spans="2:23" x14ac:dyDescent="0.35">
      <c r="B60" s="2" t="s">
        <v>15</v>
      </c>
      <c r="C60" s="2" t="s">
        <v>78</v>
      </c>
      <c r="D60" s="2" t="s">
        <v>94</v>
      </c>
      <c r="E60" s="2" t="s">
        <v>95</v>
      </c>
      <c r="F60" s="2" t="s">
        <v>82</v>
      </c>
      <c r="G60" s="2" t="s">
        <v>19</v>
      </c>
      <c r="H60" s="2" t="s">
        <v>96</v>
      </c>
      <c r="I60" s="2" t="s">
        <v>97</v>
      </c>
      <c r="J60" s="78" t="s">
        <v>83</v>
      </c>
      <c r="K60" s="147"/>
    </row>
    <row r="61" spans="2:23" x14ac:dyDescent="0.35">
      <c r="B61" s="3" t="s">
        <v>765</v>
      </c>
      <c r="C61" s="13">
        <v>563</v>
      </c>
      <c r="D61" s="5">
        <v>1316</v>
      </c>
      <c r="E61" s="6">
        <f>D61*C61</f>
        <v>740908</v>
      </c>
      <c r="F61" s="4"/>
      <c r="G61" s="4"/>
      <c r="H61" s="4"/>
      <c r="I61" s="4" t="s">
        <v>693</v>
      </c>
      <c r="J61" s="4"/>
      <c r="K61" s="149"/>
    </row>
    <row r="62" spans="2:23" x14ac:dyDescent="0.35">
      <c r="B62" s="3"/>
      <c r="C62" s="13"/>
      <c r="D62" s="5">
        <v>0</v>
      </c>
      <c r="E62" s="6">
        <f t="shared" ref="E62:E64" si="7">D62*C62</f>
        <v>0</v>
      </c>
      <c r="F62" s="4"/>
      <c r="G62" s="4"/>
      <c r="H62" s="4"/>
      <c r="I62" s="4"/>
      <c r="J62" s="4"/>
      <c r="K62" s="150"/>
    </row>
    <row r="63" spans="2:23" ht="34.5" customHeight="1" x14ac:dyDescent="0.35">
      <c r="B63" s="3"/>
      <c r="C63" s="13"/>
      <c r="D63" s="5"/>
      <c r="E63" s="6">
        <f t="shared" si="7"/>
        <v>0</v>
      </c>
      <c r="F63" s="4"/>
      <c r="G63" s="4"/>
      <c r="H63" s="4"/>
      <c r="I63" s="4"/>
      <c r="J63" s="4"/>
      <c r="K63" s="150"/>
    </row>
    <row r="64" spans="2:23" ht="37" customHeight="1" x14ac:dyDescent="0.35">
      <c r="B64" s="3"/>
      <c r="C64" s="13"/>
      <c r="D64" s="5"/>
      <c r="E64" s="6">
        <f t="shared" si="7"/>
        <v>0</v>
      </c>
      <c r="F64" s="4"/>
      <c r="G64" s="4"/>
      <c r="H64" s="4"/>
      <c r="I64" s="4"/>
      <c r="J64" s="4"/>
      <c r="K64" s="150"/>
    </row>
    <row r="65" spans="2:11" ht="36" customHeight="1" x14ac:dyDescent="0.35">
      <c r="B65" s="3"/>
      <c r="C65" s="13"/>
      <c r="D65" s="5"/>
      <c r="E65" s="6"/>
      <c r="F65" s="4"/>
      <c r="G65" s="4"/>
      <c r="H65" s="4"/>
      <c r="I65" s="4"/>
      <c r="J65" s="4"/>
      <c r="K65" s="150"/>
    </row>
    <row r="66" spans="2:11" ht="37" customHeight="1" x14ac:dyDescent="0.35">
      <c r="B66" s="3"/>
      <c r="C66" s="13"/>
      <c r="D66" s="5"/>
      <c r="E66" s="6"/>
      <c r="F66" s="4"/>
      <c r="G66" s="4"/>
      <c r="H66" s="4"/>
      <c r="I66" s="4"/>
      <c r="J66" s="4"/>
      <c r="K66" s="150"/>
    </row>
    <row r="67" spans="2:11" x14ac:dyDescent="0.35">
      <c r="B67" s="1" t="s">
        <v>92</v>
      </c>
      <c r="C67" s="14">
        <f>SUM(C61:C66)</f>
        <v>563</v>
      </c>
      <c r="D67" s="11">
        <f>IFERROR(AVERAGE(D61),0)</f>
        <v>1316</v>
      </c>
      <c r="E67" s="37">
        <f>SUM(E61:E66)</f>
        <v>740908</v>
      </c>
      <c r="F67" s="4"/>
      <c r="G67" s="4"/>
      <c r="H67" s="4"/>
      <c r="I67" s="4"/>
      <c r="J67" s="4"/>
      <c r="K67" s="150"/>
    </row>
    <row r="70" spans="2:11" x14ac:dyDescent="0.35">
      <c r="B70" s="151" t="s">
        <v>98</v>
      </c>
      <c r="C70" s="152"/>
      <c r="D70" s="152"/>
      <c r="E70" s="152"/>
      <c r="F70" s="152"/>
      <c r="G70" s="152"/>
      <c r="H70" s="62" t="s">
        <v>9</v>
      </c>
      <c r="I70" s="62"/>
      <c r="J70" s="62"/>
      <c r="K70" s="147" t="s">
        <v>99</v>
      </c>
    </row>
    <row r="71" spans="2:11" x14ac:dyDescent="0.35">
      <c r="B71" s="2" t="s">
        <v>15</v>
      </c>
      <c r="C71" s="2" t="s">
        <v>35</v>
      </c>
      <c r="D71" s="2" t="s">
        <v>36</v>
      </c>
      <c r="E71" s="2" t="s">
        <v>37</v>
      </c>
      <c r="F71" s="2" t="s">
        <v>38</v>
      </c>
      <c r="G71" s="79" t="s">
        <v>39</v>
      </c>
      <c r="H71" s="2" t="s">
        <v>82</v>
      </c>
      <c r="I71" s="2" t="s">
        <v>96</v>
      </c>
      <c r="J71" s="2" t="s">
        <v>97</v>
      </c>
      <c r="K71" s="147"/>
    </row>
    <row r="72" spans="2:11" x14ac:dyDescent="0.35">
      <c r="B72" s="18" t="s">
        <v>100</v>
      </c>
      <c r="C72" s="15">
        <v>0.06</v>
      </c>
      <c r="D72" s="15">
        <v>0.06</v>
      </c>
      <c r="E72" s="15">
        <v>0.06</v>
      </c>
      <c r="F72" s="15">
        <v>0.06</v>
      </c>
      <c r="G72" s="15">
        <v>0.06</v>
      </c>
      <c r="H72" s="4"/>
      <c r="I72" s="4"/>
      <c r="J72" s="4" t="s">
        <v>693</v>
      </c>
      <c r="K72" s="148"/>
    </row>
    <row r="73" spans="2:11" x14ac:dyDescent="0.35">
      <c r="B73" s="18" t="s">
        <v>101</v>
      </c>
      <c r="C73" s="15">
        <v>0.05</v>
      </c>
      <c r="D73" s="15">
        <v>0.05</v>
      </c>
      <c r="E73" s="15">
        <v>0.05</v>
      </c>
      <c r="F73" s="15">
        <v>0.05</v>
      </c>
      <c r="G73" s="15">
        <v>0.05</v>
      </c>
      <c r="H73" s="4"/>
      <c r="I73" s="4"/>
      <c r="J73" s="4" t="s">
        <v>693</v>
      </c>
      <c r="K73" s="148"/>
    </row>
    <row r="74" spans="2:11" x14ac:dyDescent="0.35">
      <c r="B74" s="4" t="s">
        <v>102</v>
      </c>
      <c r="C74" s="15">
        <v>0.05</v>
      </c>
      <c r="D74" s="15">
        <v>0.05</v>
      </c>
      <c r="E74" s="15">
        <v>0.05</v>
      </c>
      <c r="F74" s="15">
        <v>0.05</v>
      </c>
      <c r="G74" s="15">
        <v>0.05</v>
      </c>
      <c r="H74" s="4"/>
      <c r="I74" s="4"/>
      <c r="J74" s="4" t="s">
        <v>700</v>
      </c>
      <c r="K74" s="148"/>
    </row>
    <row r="75" spans="2:11" x14ac:dyDescent="0.35">
      <c r="B75" s="4" t="s">
        <v>103</v>
      </c>
      <c r="C75" s="15">
        <v>0.04</v>
      </c>
      <c r="D75" s="15">
        <v>0.04</v>
      </c>
      <c r="E75" s="15">
        <v>0.04</v>
      </c>
      <c r="F75" s="15">
        <v>0.04</v>
      </c>
      <c r="G75" s="15">
        <v>0.04</v>
      </c>
      <c r="H75" s="4"/>
      <c r="I75" s="4"/>
      <c r="J75" s="4" t="s">
        <v>693</v>
      </c>
      <c r="K75" s="148"/>
    </row>
    <row r="80" spans="2:11" x14ac:dyDescent="0.35">
      <c r="C80" t="s">
        <v>766</v>
      </c>
      <c r="D80" s="170">
        <f>177600/563</f>
        <v>315.45293072824154</v>
      </c>
      <c r="E80" t="s">
        <v>767</v>
      </c>
    </row>
    <row r="88" spans="3:3" x14ac:dyDescent="0.35">
      <c r="C88" s="63"/>
    </row>
    <row r="89" spans="3:3" x14ac:dyDescent="0.35">
      <c r="C89" s="22"/>
    </row>
  </sheetData>
  <mergeCells count="11">
    <mergeCell ref="S17:S21"/>
    <mergeCell ref="AL17:AL21"/>
    <mergeCell ref="B1:AN1"/>
    <mergeCell ref="O5:AN5"/>
    <mergeCell ref="B5:K5"/>
    <mergeCell ref="AF15:AJ15"/>
    <mergeCell ref="AK15:AK16"/>
    <mergeCell ref="O15:S15"/>
    <mergeCell ref="K15:K16"/>
    <mergeCell ref="F15:J15"/>
    <mergeCell ref="B15:E15"/>
  </mergeCells>
  <phoneticPr fontId="5" type="noConversion"/>
  <conditionalFormatting sqref="F17:J40">
    <cfRule type="cellIs" dxfId="41" priority="4" operator="equal">
      <formula>"Legal Opinion"</formula>
    </cfRule>
    <cfRule type="cellIs" dxfId="40" priority="5" operator="equal">
      <formula>"YES"</formula>
    </cfRule>
    <cfRule type="cellIs" dxfId="39" priority="6" operator="equal">
      <formula>"Needs Update / Reflected"</formula>
    </cfRule>
    <cfRule type="cellIs" dxfId="38" priority="68" operator="equal">
      <formula>"NO"</formula>
    </cfRule>
  </conditionalFormatting>
  <conditionalFormatting sqref="F61:J67">
    <cfRule type="cellIs" dxfId="37" priority="32" operator="equal">
      <formula>"Legal Opinion"</formula>
    </cfRule>
    <cfRule type="cellIs" dxfId="36" priority="33" operator="equal">
      <formula>"NO"</formula>
    </cfRule>
    <cfRule type="cellIs" dxfId="35" priority="34" operator="equal">
      <formula>"YES"</formula>
    </cfRule>
    <cfRule type="cellIs" dxfId="34" priority="35" operator="equal">
      <formula>"Needs Update / Reflected"</formula>
    </cfRule>
  </conditionalFormatting>
  <conditionalFormatting sqref="G45:H56">
    <cfRule type="cellIs" dxfId="33" priority="57" operator="equal">
      <formula>"Legal Opinion"</formula>
    </cfRule>
    <cfRule type="cellIs" dxfId="32" priority="58" operator="equal">
      <formula>"NO"</formula>
    </cfRule>
    <cfRule type="cellIs" dxfId="31" priority="59" operator="equal">
      <formula>"YES"</formula>
    </cfRule>
    <cfRule type="cellIs" dxfId="30" priority="60" operator="equal">
      <formula>"Needs Update / Reflected"</formula>
    </cfRule>
  </conditionalFormatting>
  <conditionalFormatting sqref="H72:J75">
    <cfRule type="cellIs" dxfId="29" priority="17" operator="equal">
      <formula>"Legal Opinion"</formula>
    </cfRule>
    <cfRule type="cellIs" dxfId="28" priority="18" operator="equal">
      <formula>"NO"</formula>
    </cfRule>
    <cfRule type="cellIs" dxfId="27" priority="19" operator="equal">
      <formula>"YES"</formula>
    </cfRule>
    <cfRule type="cellIs" dxfId="26" priority="20" operator="equal">
      <formula>"Needs Update / Reflected"</formula>
    </cfRule>
  </conditionalFormatting>
  <conditionalFormatting sqref="I45:I56">
    <cfRule type="cellIs" dxfId="25" priority="2" operator="equal">
      <formula>"Supportive"</formula>
    </cfRule>
    <cfRule type="cellIs" dxfId="24" priority="3" operator="equal">
      <formula>"Not Supportive"</formula>
    </cfRule>
  </conditionalFormatting>
  <conditionalFormatting sqref="I45:J55">
    <cfRule type="cellIs" dxfId="23" priority="84" operator="equal">
      <formula>"NO"</formula>
    </cfRule>
  </conditionalFormatting>
  <conditionalFormatting sqref="Q17:R29">
    <cfRule type="cellIs" dxfId="22" priority="7" operator="equal">
      <formula>"Legal Opinion"</formula>
    </cfRule>
    <cfRule type="cellIs" dxfId="21" priority="8" operator="equal">
      <formula>"NO"</formula>
    </cfRule>
    <cfRule type="cellIs" dxfId="20" priority="9" operator="equal">
      <formula>"YES"</formula>
    </cfRule>
    <cfRule type="cellIs" dxfId="19" priority="10" operator="equal">
      <formula>"Needs Update / Reflected"</formula>
    </cfRule>
  </conditionalFormatting>
  <conditionalFormatting sqref="T20">
    <cfRule type="cellIs" dxfId="18" priority="1" operator="lessThan">
      <formula>0.7</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9">
        <x14:dataValidation type="list" allowBlank="1" showInputMessage="1" showErrorMessage="1" xr:uid="{E44E558A-5C33-4CA9-9050-F419BFF6DAAF}">
          <x14:formula1>
            <xm:f>List!$C$3:$C$6</xm:f>
          </x14:formula1>
          <xm:sqref>C12</xm:sqref>
        </x14:dataValidation>
        <x14:dataValidation type="list" allowBlank="1" showInputMessage="1" showErrorMessage="1" xr:uid="{7C0139F2-5401-482F-9958-F60EE2729C83}">
          <x14:formula1>
            <xm:f>List!$D$3:$D$7</xm:f>
          </x14:formula1>
          <xm:sqref>C13</xm:sqref>
        </x14:dataValidation>
        <x14:dataValidation type="list" allowBlank="1" showInputMessage="1" showErrorMessage="1" xr:uid="{07F276EA-4729-4EE1-92B4-A6B463BE475A}">
          <x14:formula1>
            <xm:f>List!$B$3:$B$10</xm:f>
          </x14:formula1>
          <xm:sqref>F61:H67 J61:J66 F17:J40</xm:sqref>
        </x14:dataValidation>
        <x14:dataValidation type="list" allowBlank="1" showInputMessage="1" showErrorMessage="1" xr:uid="{7CB6D950-AC68-4617-BFDA-5C34B0345B51}">
          <x14:formula1>
            <xm:f>List!$E$3:$E$10</xm:f>
          </x14:formula1>
          <xm:sqref>I61:I67</xm:sqref>
        </x14:dataValidation>
        <x14:dataValidation type="list" allowBlank="1" showInputMessage="1" showErrorMessage="1" xr:uid="{B1F77AF3-ED8E-477C-B7ED-9943DC6794A3}">
          <x14:formula1>
            <xm:f>List!$B$3:$B$7</xm:f>
          </x14:formula1>
          <xm:sqref>J67</xm:sqref>
        </x14:dataValidation>
        <x14:dataValidation type="list" allowBlank="1" showInputMessage="1" showErrorMessage="1" xr:uid="{9B32E4B2-E6CB-44A7-875F-BCB9A1461035}">
          <x14:formula1>
            <xm:f>List!$E$3:$E$9</xm:f>
          </x14:formula1>
          <xm:sqref>J72:J75</xm:sqref>
        </x14:dataValidation>
        <x14:dataValidation type="list" allowBlank="1" showInputMessage="1" showErrorMessage="1" xr:uid="{5A341275-8342-4C2F-B2A3-16B9B96E1E3C}">
          <x14:formula1>
            <xm:f>List!$B$3:$B$11</xm:f>
          </x14:formula1>
          <xm:sqref>H72:I75</xm:sqref>
        </x14:dataValidation>
        <x14:dataValidation type="list" allowBlank="1" showInputMessage="1" showErrorMessage="1" xr:uid="{6640067D-A466-4454-BBAF-28E9CD7A566A}">
          <x14:formula1>
            <xm:f>List!$B$3:$B$13</xm:f>
          </x14:formula1>
          <xm:sqref>G45:J56 Q17:Q29</xm:sqref>
        </x14:dataValidation>
        <x14:dataValidation type="list" allowBlank="1" showInputMessage="1" showErrorMessage="1" xr:uid="{4CE8DB2A-6F33-4C16-A686-A0C704ED0D9D}">
          <x14:formula1>
            <xm:f>List!$B$3:$B$12</xm:f>
          </x14:formula1>
          <xm:sqref>R17:R29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93A7F-EB30-4872-A0AC-2FB1233C47ED}">
  <dimension ref="A1:D24"/>
  <sheetViews>
    <sheetView workbookViewId="0">
      <selection activeCell="C28" sqref="C28"/>
    </sheetView>
  </sheetViews>
  <sheetFormatPr defaultRowHeight="14.5" x14ac:dyDescent="0.35"/>
  <cols>
    <col min="1" max="1" width="36.1796875" customWidth="1"/>
    <col min="2" max="2" width="15.81640625" bestFit="1" customWidth="1"/>
    <col min="3" max="3" width="36.453125" bestFit="1" customWidth="1"/>
  </cols>
  <sheetData>
    <row r="1" spans="1:4" x14ac:dyDescent="0.35">
      <c r="A1" s="26" t="s">
        <v>126</v>
      </c>
    </row>
    <row r="3" spans="1:4" x14ac:dyDescent="0.35">
      <c r="A3" s="192" t="s">
        <v>127</v>
      </c>
      <c r="B3" s="192"/>
      <c r="C3" s="133" t="s">
        <v>128</v>
      </c>
      <c r="D3" s="133" t="s">
        <v>129</v>
      </c>
    </row>
    <row r="4" spans="1:4" x14ac:dyDescent="0.35">
      <c r="A4" s="133" t="s">
        <v>130</v>
      </c>
      <c r="B4" s="133" t="s">
        <v>131</v>
      </c>
    </row>
    <row r="5" spans="1:4" x14ac:dyDescent="0.35">
      <c r="A5" s="134">
        <v>0</v>
      </c>
      <c r="B5" s="134">
        <v>1100000</v>
      </c>
      <c r="C5" s="135">
        <v>0</v>
      </c>
      <c r="D5" s="136">
        <f>0</f>
        <v>0</v>
      </c>
    </row>
    <row r="6" spans="1:4" x14ac:dyDescent="0.35">
      <c r="A6" s="134">
        <v>1100001</v>
      </c>
      <c r="B6" s="134">
        <v>1512500</v>
      </c>
      <c r="C6" s="133" t="s">
        <v>132</v>
      </c>
      <c r="D6" s="135">
        <v>0.03</v>
      </c>
    </row>
    <row r="7" spans="1:4" x14ac:dyDescent="0.35">
      <c r="A7" s="134">
        <v>1512501</v>
      </c>
      <c r="B7" s="134">
        <v>2117500</v>
      </c>
      <c r="C7" s="137" t="s">
        <v>133</v>
      </c>
      <c r="D7" s="135">
        <v>0.06</v>
      </c>
    </row>
    <row r="8" spans="1:4" x14ac:dyDescent="0.35">
      <c r="A8" s="134">
        <v>2117501</v>
      </c>
      <c r="B8" s="134">
        <v>2722500</v>
      </c>
      <c r="C8" s="133" t="s">
        <v>134</v>
      </c>
      <c r="D8" s="135">
        <v>0.08</v>
      </c>
    </row>
    <row r="9" spans="1:4" x14ac:dyDescent="0.35">
      <c r="A9" s="134">
        <v>2722501</v>
      </c>
      <c r="B9" s="134">
        <v>12100000</v>
      </c>
      <c r="C9" s="133" t="s">
        <v>135</v>
      </c>
      <c r="D9" s="135">
        <v>0.11</v>
      </c>
    </row>
    <row r="10" spans="1:4" x14ac:dyDescent="0.35">
      <c r="A10" s="134">
        <v>12100001</v>
      </c>
      <c r="B10" s="138" t="s">
        <v>136</v>
      </c>
      <c r="C10" s="133" t="s">
        <v>137</v>
      </c>
      <c r="D10" s="135">
        <v>0.13</v>
      </c>
    </row>
    <row r="13" spans="1:4" x14ac:dyDescent="0.35">
      <c r="A13" s="26" t="s">
        <v>138</v>
      </c>
    </row>
    <row r="14" spans="1:4" x14ac:dyDescent="0.35">
      <c r="A14" s="139" t="s">
        <v>139</v>
      </c>
      <c r="B14" s="140">
        <v>2000000</v>
      </c>
      <c r="C14" t="s">
        <v>140</v>
      </c>
    </row>
    <row r="16" spans="1:4" x14ac:dyDescent="0.35">
      <c r="A16" t="s">
        <v>141</v>
      </c>
      <c r="B16" s="140">
        <v>0</v>
      </c>
      <c r="C16" s="141">
        <f>B16/$B$14</f>
        <v>0</v>
      </c>
    </row>
    <row r="17" spans="1:3" x14ac:dyDescent="0.35">
      <c r="A17" t="s">
        <v>142</v>
      </c>
      <c r="B17" s="140">
        <v>1544</v>
      </c>
      <c r="C17" s="141">
        <f t="shared" ref="C17:C18" si="0">B17/$B$14</f>
        <v>7.7200000000000001E-4</v>
      </c>
    </row>
    <row r="18" spans="1:3" x14ac:dyDescent="0.35">
      <c r="A18" t="s">
        <v>143</v>
      </c>
      <c r="B18" s="140">
        <v>2740</v>
      </c>
      <c r="C18" s="141">
        <f t="shared" si="0"/>
        <v>1.3699999999999999E-3</v>
      </c>
    </row>
    <row r="21" spans="1:3" x14ac:dyDescent="0.35">
      <c r="A21" t="s">
        <v>144</v>
      </c>
    </row>
    <row r="22" spans="1:3" x14ac:dyDescent="0.35">
      <c r="A22" t="s">
        <v>141</v>
      </c>
    </row>
    <row r="23" spans="1:3" x14ac:dyDescent="0.35">
      <c r="A23" t="s">
        <v>142</v>
      </c>
    </row>
    <row r="24" spans="1:3" x14ac:dyDescent="0.35">
      <c r="A24" t="s">
        <v>145</v>
      </c>
    </row>
  </sheetData>
  <mergeCells count="1">
    <mergeCell ref="A3:B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FC7F0-1AFA-4CA5-AFC8-EA6BACE393E2}">
  <dimension ref="C3:BK65"/>
  <sheetViews>
    <sheetView topLeftCell="F1" zoomScale="80" zoomScaleNormal="80" workbookViewId="0">
      <selection activeCell="AP37" sqref="AP37"/>
    </sheetView>
  </sheetViews>
  <sheetFormatPr defaultRowHeight="14.5" x14ac:dyDescent="0.35"/>
  <cols>
    <col min="3" max="3" width="40.1796875" customWidth="1"/>
    <col min="4" max="4" width="16.1796875" customWidth="1"/>
    <col min="5" max="5" width="19.453125" customWidth="1"/>
    <col min="6" max="6" width="15.54296875" customWidth="1"/>
    <col min="7" max="7" width="20.453125" customWidth="1"/>
    <col min="8" max="8" width="21.453125" customWidth="1"/>
    <col min="9" max="9" width="14.1796875" customWidth="1"/>
    <col min="10" max="10" width="13.54296875" customWidth="1"/>
    <col min="11" max="12" width="12.81640625" customWidth="1"/>
    <col min="13" max="13" width="16" customWidth="1"/>
    <col min="14" max="14" width="20.453125" customWidth="1"/>
    <col min="15" max="15" width="14.81640625" customWidth="1"/>
    <col min="16" max="16" width="15.54296875" customWidth="1"/>
    <col min="17" max="17" width="14.453125" customWidth="1"/>
    <col min="18" max="18" width="17" customWidth="1"/>
    <col min="19" max="19" width="16.1796875" customWidth="1"/>
    <col min="20" max="20" width="17.1796875" customWidth="1"/>
    <col min="21" max="21" width="11.54296875" customWidth="1"/>
    <col min="22" max="22" width="12.54296875" customWidth="1"/>
    <col min="23" max="23" width="10.1796875" bestFit="1" customWidth="1"/>
    <col min="24" max="36" width="10.453125" bestFit="1" customWidth="1"/>
    <col min="37" max="42" width="10.1796875" bestFit="1" customWidth="1"/>
    <col min="43" max="51" width="10.453125" bestFit="1" customWidth="1"/>
    <col min="52" max="59" width="10.1796875" bestFit="1" customWidth="1"/>
    <col min="60" max="60" width="17.81640625" customWidth="1"/>
    <col min="61" max="61" width="15.453125" customWidth="1"/>
    <col min="62" max="62" width="20" customWidth="1"/>
    <col min="63" max="63" width="15.1796875" customWidth="1"/>
  </cols>
  <sheetData>
    <row r="3" spans="3:22" x14ac:dyDescent="0.35">
      <c r="H3">
        <v>1</v>
      </c>
      <c r="I3">
        <v>2</v>
      </c>
      <c r="J3">
        <v>3</v>
      </c>
      <c r="K3">
        <v>4</v>
      </c>
      <c r="L3">
        <v>5</v>
      </c>
      <c r="R3">
        <v>1</v>
      </c>
      <c r="S3">
        <v>2</v>
      </c>
      <c r="T3">
        <v>3</v>
      </c>
      <c r="U3">
        <v>4</v>
      </c>
      <c r="V3">
        <v>5</v>
      </c>
    </row>
    <row r="4" spans="3:22" x14ac:dyDescent="0.35">
      <c r="C4" s="176" t="str">
        <f>Inputs!B43</f>
        <v>Rental Analysis</v>
      </c>
      <c r="D4" s="176"/>
      <c r="E4" s="176"/>
      <c r="F4" s="8"/>
      <c r="G4" s="8">
        <f>Inputs!F43</f>
        <v>10</v>
      </c>
      <c r="H4" s="184" t="s">
        <v>81</v>
      </c>
      <c r="I4" s="184"/>
      <c r="J4" s="184"/>
      <c r="K4" s="184"/>
      <c r="L4" s="184"/>
      <c r="O4" s="176" t="str">
        <f>Inputs!B59</f>
        <v>Opex Analysis</v>
      </c>
      <c r="P4" s="176"/>
      <c r="Q4" s="176"/>
      <c r="R4" s="176" t="s">
        <v>81</v>
      </c>
      <c r="S4" s="176"/>
      <c r="T4" s="176"/>
      <c r="U4" s="176"/>
      <c r="V4" s="176"/>
    </row>
    <row r="5" spans="3:22" x14ac:dyDescent="0.35">
      <c r="C5" s="2" t="str">
        <f>Inputs!B44</f>
        <v>Type of Unit / Bed</v>
      </c>
      <c r="D5" s="2" t="str">
        <f>Inputs!C44</f>
        <v># of Units/Beds</v>
      </c>
      <c r="E5" s="2" t="str">
        <f>Inputs!D44</f>
        <v>Rental per unit</v>
      </c>
      <c r="F5" s="2" t="str">
        <f>Inputs!E44</f>
        <v>Total Rental pm</v>
      </c>
      <c r="G5" s="2" t="str">
        <f>Inputs!F44</f>
        <v>Annualised</v>
      </c>
      <c r="H5" s="2" t="str">
        <f>Inputs!C71</f>
        <v>Year 1</v>
      </c>
      <c r="I5" s="2" t="str">
        <f>Inputs!D71</f>
        <v>Year 2</v>
      </c>
      <c r="J5" s="2" t="str">
        <f>Inputs!E71</f>
        <v>Year 3</v>
      </c>
      <c r="K5" s="2" t="str">
        <f>Inputs!F71</f>
        <v>Year 4</v>
      </c>
      <c r="L5" s="2" t="str">
        <f>Inputs!G71</f>
        <v>Year 5</v>
      </c>
      <c r="O5" s="2" t="str">
        <f>Inputs!B60</f>
        <v>Item</v>
      </c>
      <c r="P5" s="2" t="str">
        <f>Inputs!C60</f>
        <v># of Units/Beds</v>
      </c>
      <c r="Q5" s="2" t="str">
        <f>Inputs!D60</f>
        <v>Opex per unit</v>
      </c>
      <c r="R5" s="2" t="s">
        <v>35</v>
      </c>
      <c r="S5" s="2" t="s">
        <v>36</v>
      </c>
      <c r="T5" s="2" t="s">
        <v>37</v>
      </c>
      <c r="U5" s="2" t="s">
        <v>38</v>
      </c>
      <c r="V5" s="2" t="s">
        <v>39</v>
      </c>
    </row>
    <row r="6" spans="3:22" x14ac:dyDescent="0.35">
      <c r="C6" s="4" t="str">
        <f>Inputs!B45</f>
        <v xml:space="preserve">all 563 beds </v>
      </c>
      <c r="D6" s="4">
        <f>Inputs!C45</f>
        <v>563</v>
      </c>
      <c r="E6" s="23">
        <f>Inputs!D45</f>
        <v>4050.8</v>
      </c>
      <c r="F6" s="23">
        <f>Inputs!E45</f>
        <v>2280600.4</v>
      </c>
      <c r="G6" s="23">
        <f>Inputs!F45</f>
        <v>3375.666666666667</v>
      </c>
      <c r="H6" s="23">
        <f>G6</f>
        <v>3375.666666666667</v>
      </c>
      <c r="I6" s="23">
        <f>H6*(1+E$21)</f>
        <v>3544.4500000000003</v>
      </c>
      <c r="J6" s="23">
        <f>I6*(1+F$21)</f>
        <v>3721.6725000000006</v>
      </c>
      <c r="K6" s="23">
        <f>J6*(1+G$21)</f>
        <v>3907.7561250000008</v>
      </c>
      <c r="L6" s="23">
        <f>K6*(1+H$21)</f>
        <v>4103.1439312500006</v>
      </c>
      <c r="O6" s="4" t="str">
        <f>Inputs!B61</f>
        <v xml:space="preserve">all 563 beds </v>
      </c>
      <c r="P6" s="4">
        <f>Inputs!C61</f>
        <v>563</v>
      </c>
      <c r="Q6" s="23">
        <f>Inputs!D61</f>
        <v>1316</v>
      </c>
      <c r="R6" s="23">
        <f t="shared" ref="R6:R11" si="0">Q6</f>
        <v>1316</v>
      </c>
      <c r="S6" s="23">
        <f>R6*(1+E$22)</f>
        <v>1368.64</v>
      </c>
      <c r="T6" s="23">
        <f>S6*(1+F$22)</f>
        <v>1423.3856000000001</v>
      </c>
      <c r="U6" s="23">
        <f>T6*(1+G$22)</f>
        <v>1480.3210240000001</v>
      </c>
      <c r="V6" s="23">
        <f>U6*(1+H$22)</f>
        <v>1539.5338649600001</v>
      </c>
    </row>
    <row r="7" spans="3:22" x14ac:dyDescent="0.35">
      <c r="C7" s="4">
        <f>Inputs!B46</f>
        <v>0</v>
      </c>
      <c r="D7" s="4">
        <f>Inputs!C46</f>
        <v>0</v>
      </c>
      <c r="E7" s="23">
        <f>Inputs!D46</f>
        <v>0</v>
      </c>
      <c r="F7" s="23">
        <f>Inputs!E46</f>
        <v>0</v>
      </c>
      <c r="G7" s="23">
        <f>Inputs!F46</f>
        <v>0</v>
      </c>
      <c r="H7" s="23">
        <f t="shared" ref="H7:H16" si="1">G7</f>
        <v>0</v>
      </c>
      <c r="I7" s="23">
        <f t="shared" ref="I7:I16" si="2">H7*(1+E$21)</f>
        <v>0</v>
      </c>
      <c r="J7" s="23">
        <f t="shared" ref="J7:J16" si="3">I7*(1+F$21)</f>
        <v>0</v>
      </c>
      <c r="K7" s="23">
        <f t="shared" ref="K7:K16" si="4">J7*(1+G$21)</f>
        <v>0</v>
      </c>
      <c r="L7" s="23">
        <f t="shared" ref="L7:L16" si="5">K7*(1+H$21)</f>
        <v>0</v>
      </c>
      <c r="O7" s="4">
        <f>Inputs!B62</f>
        <v>0</v>
      </c>
      <c r="P7" s="4">
        <f>Inputs!C62</f>
        <v>0</v>
      </c>
      <c r="Q7" s="23">
        <f>Inputs!D62</f>
        <v>0</v>
      </c>
      <c r="R7" s="23">
        <f t="shared" si="0"/>
        <v>0</v>
      </c>
      <c r="S7" s="23">
        <f t="shared" ref="S7:V11" si="6">R7*(1+O$21)</f>
        <v>0</v>
      </c>
      <c r="T7" s="23">
        <f t="shared" si="6"/>
        <v>0</v>
      </c>
      <c r="U7" s="23">
        <f t="shared" si="6"/>
        <v>0</v>
      </c>
      <c r="V7" s="23">
        <f t="shared" si="6"/>
        <v>0</v>
      </c>
    </row>
    <row r="8" spans="3:22" x14ac:dyDescent="0.35">
      <c r="C8" s="4">
        <f>Inputs!B47</f>
        <v>0</v>
      </c>
      <c r="D8" s="4">
        <f>Inputs!C47</f>
        <v>0</v>
      </c>
      <c r="E8" s="23">
        <f>Inputs!D47</f>
        <v>0</v>
      </c>
      <c r="F8" s="23">
        <f>Inputs!E47</f>
        <v>0</v>
      </c>
      <c r="G8" s="23">
        <f>Inputs!F47</f>
        <v>0</v>
      </c>
      <c r="H8" s="23">
        <f t="shared" si="1"/>
        <v>0</v>
      </c>
      <c r="I8" s="23">
        <f t="shared" si="2"/>
        <v>0</v>
      </c>
      <c r="J8" s="23">
        <f t="shared" si="3"/>
        <v>0</v>
      </c>
      <c r="K8" s="23">
        <f t="shared" si="4"/>
        <v>0</v>
      </c>
      <c r="L8" s="23">
        <f t="shared" si="5"/>
        <v>0</v>
      </c>
      <c r="O8" s="4">
        <f>Inputs!B63</f>
        <v>0</v>
      </c>
      <c r="P8" s="4">
        <f>Inputs!C63</f>
        <v>0</v>
      </c>
      <c r="Q8" s="23">
        <f>Inputs!D63</f>
        <v>0</v>
      </c>
      <c r="R8" s="23">
        <f t="shared" si="0"/>
        <v>0</v>
      </c>
      <c r="S8" s="23">
        <f t="shared" si="6"/>
        <v>0</v>
      </c>
      <c r="T8" s="23">
        <f t="shared" si="6"/>
        <v>0</v>
      </c>
      <c r="U8" s="23">
        <f t="shared" si="6"/>
        <v>0</v>
      </c>
      <c r="V8" s="23">
        <f t="shared" si="6"/>
        <v>0</v>
      </c>
    </row>
    <row r="9" spans="3:22" x14ac:dyDescent="0.35">
      <c r="C9" s="4">
        <f>Inputs!B48</f>
        <v>0</v>
      </c>
      <c r="D9" s="4">
        <f>Inputs!C48</f>
        <v>0</v>
      </c>
      <c r="E9" s="23">
        <f>Inputs!D48</f>
        <v>0</v>
      </c>
      <c r="F9" s="23">
        <f>Inputs!E48</f>
        <v>0</v>
      </c>
      <c r="G9" s="23">
        <f>Inputs!F48</f>
        <v>0</v>
      </c>
      <c r="H9" s="23">
        <f t="shared" si="1"/>
        <v>0</v>
      </c>
      <c r="I9" s="23">
        <f t="shared" si="2"/>
        <v>0</v>
      </c>
      <c r="J9" s="23">
        <f t="shared" si="3"/>
        <v>0</v>
      </c>
      <c r="K9" s="23">
        <f t="shared" si="4"/>
        <v>0</v>
      </c>
      <c r="L9" s="23">
        <f t="shared" si="5"/>
        <v>0</v>
      </c>
      <c r="O9" s="4">
        <f>Inputs!B64</f>
        <v>0</v>
      </c>
      <c r="P9" s="4">
        <f>Inputs!C64</f>
        <v>0</v>
      </c>
      <c r="Q9" s="23">
        <f>Inputs!D64</f>
        <v>0</v>
      </c>
      <c r="R9" s="23">
        <f t="shared" si="0"/>
        <v>0</v>
      </c>
      <c r="S9" s="23">
        <f t="shared" si="6"/>
        <v>0</v>
      </c>
      <c r="T9" s="23">
        <f t="shared" si="6"/>
        <v>0</v>
      </c>
      <c r="U9" s="23">
        <f t="shared" si="6"/>
        <v>0</v>
      </c>
      <c r="V9" s="23">
        <f t="shared" si="6"/>
        <v>0</v>
      </c>
    </row>
    <row r="10" spans="3:22" x14ac:dyDescent="0.35">
      <c r="C10" s="4">
        <f>Inputs!B49</f>
        <v>0</v>
      </c>
      <c r="D10" s="4">
        <f>Inputs!C49</f>
        <v>0</v>
      </c>
      <c r="E10" s="23">
        <f>Inputs!D49</f>
        <v>0</v>
      </c>
      <c r="F10" s="23">
        <f>Inputs!E49</f>
        <v>0</v>
      </c>
      <c r="G10" s="23">
        <f>Inputs!F49</f>
        <v>0</v>
      </c>
      <c r="H10" s="23">
        <f t="shared" si="1"/>
        <v>0</v>
      </c>
      <c r="I10" s="23">
        <f t="shared" si="2"/>
        <v>0</v>
      </c>
      <c r="J10" s="23">
        <f t="shared" si="3"/>
        <v>0</v>
      </c>
      <c r="K10" s="23">
        <f t="shared" si="4"/>
        <v>0</v>
      </c>
      <c r="L10" s="23">
        <f t="shared" si="5"/>
        <v>0</v>
      </c>
      <c r="O10" s="4">
        <f>Inputs!B65</f>
        <v>0</v>
      </c>
      <c r="P10" s="4">
        <f>Inputs!C65</f>
        <v>0</v>
      </c>
      <c r="Q10" s="23">
        <f>Inputs!D65</f>
        <v>0</v>
      </c>
      <c r="R10" s="23">
        <f t="shared" si="0"/>
        <v>0</v>
      </c>
      <c r="S10" s="23">
        <f t="shared" si="6"/>
        <v>0</v>
      </c>
      <c r="T10" s="23">
        <f t="shared" si="6"/>
        <v>0</v>
      </c>
      <c r="U10" s="23">
        <f t="shared" si="6"/>
        <v>0</v>
      </c>
      <c r="V10" s="23">
        <f t="shared" si="6"/>
        <v>0</v>
      </c>
    </row>
    <row r="11" spans="3:22" x14ac:dyDescent="0.35">
      <c r="C11" s="4">
        <f>Inputs!B50</f>
        <v>0</v>
      </c>
      <c r="D11" s="4">
        <f>Inputs!C50</f>
        <v>0</v>
      </c>
      <c r="E11" s="23">
        <f>Inputs!D50</f>
        <v>0</v>
      </c>
      <c r="F11" s="23">
        <f>Inputs!E50</f>
        <v>0</v>
      </c>
      <c r="G11" s="23">
        <f>Inputs!F50</f>
        <v>0</v>
      </c>
      <c r="H11" s="23">
        <f t="shared" si="1"/>
        <v>0</v>
      </c>
      <c r="I11" s="23">
        <f t="shared" si="2"/>
        <v>0</v>
      </c>
      <c r="J11" s="23">
        <f t="shared" si="3"/>
        <v>0</v>
      </c>
      <c r="K11" s="23">
        <f t="shared" si="4"/>
        <v>0</v>
      </c>
      <c r="L11" s="23">
        <f t="shared" si="5"/>
        <v>0</v>
      </c>
      <c r="O11" s="4">
        <f>Inputs!B66</f>
        <v>0</v>
      </c>
      <c r="P11" s="4">
        <f>Inputs!C66</f>
        <v>0</v>
      </c>
      <c r="Q11" s="23">
        <f>Inputs!D66</f>
        <v>0</v>
      </c>
      <c r="R11" s="23">
        <f t="shared" si="0"/>
        <v>0</v>
      </c>
      <c r="S11" s="23">
        <f t="shared" si="6"/>
        <v>0</v>
      </c>
      <c r="T11" s="23">
        <f t="shared" si="6"/>
        <v>0</v>
      </c>
      <c r="U11" s="23">
        <f t="shared" si="6"/>
        <v>0</v>
      </c>
      <c r="V11" s="23">
        <f t="shared" si="6"/>
        <v>0</v>
      </c>
    </row>
    <row r="12" spans="3:22" x14ac:dyDescent="0.35">
      <c r="C12" s="4">
        <f>Inputs!B51</f>
        <v>0</v>
      </c>
      <c r="D12" s="4">
        <f>Inputs!C51</f>
        <v>0</v>
      </c>
      <c r="E12" s="23">
        <f>Inputs!D51</f>
        <v>0</v>
      </c>
      <c r="F12" s="23">
        <f>Inputs!E51</f>
        <v>0</v>
      </c>
      <c r="G12" s="23">
        <f>Inputs!F51</f>
        <v>0</v>
      </c>
      <c r="H12" s="23">
        <f t="shared" si="1"/>
        <v>0</v>
      </c>
      <c r="I12" s="23">
        <f t="shared" si="2"/>
        <v>0</v>
      </c>
      <c r="J12" s="23">
        <f t="shared" si="3"/>
        <v>0</v>
      </c>
      <c r="K12" s="23">
        <f t="shared" si="4"/>
        <v>0</v>
      </c>
      <c r="L12" s="23">
        <f t="shared" si="5"/>
        <v>0</v>
      </c>
      <c r="O12" s="2" t="str">
        <f>Inputs!B67</f>
        <v>Total / Average</v>
      </c>
      <c r="P12" s="2">
        <f>Inputs!C67</f>
        <v>563</v>
      </c>
      <c r="Q12" s="42">
        <f>Inputs!D67</f>
        <v>1316</v>
      </c>
      <c r="R12" s="4"/>
      <c r="S12" s="4"/>
      <c r="T12" s="4"/>
      <c r="U12" s="4"/>
      <c r="V12" s="4"/>
    </row>
    <row r="13" spans="3:22" x14ac:dyDescent="0.35">
      <c r="C13" s="4">
        <f>Inputs!B52</f>
        <v>0</v>
      </c>
      <c r="D13" s="4">
        <f>Inputs!C52</f>
        <v>0</v>
      </c>
      <c r="E13" s="23">
        <f>Inputs!D52</f>
        <v>0</v>
      </c>
      <c r="F13" s="23">
        <f>Inputs!E52</f>
        <v>0</v>
      </c>
      <c r="G13" s="23">
        <f>Inputs!F52</f>
        <v>0</v>
      </c>
      <c r="H13" s="23">
        <f t="shared" si="1"/>
        <v>0</v>
      </c>
      <c r="I13" s="23">
        <f t="shared" si="2"/>
        <v>0</v>
      </c>
      <c r="J13" s="23">
        <f t="shared" si="3"/>
        <v>0</v>
      </c>
      <c r="K13" s="23">
        <f t="shared" si="4"/>
        <v>0</v>
      </c>
      <c r="L13" s="23">
        <f t="shared" si="5"/>
        <v>0</v>
      </c>
    </row>
    <row r="14" spans="3:22" x14ac:dyDescent="0.35">
      <c r="C14" s="4">
        <f>Inputs!B53</f>
        <v>0</v>
      </c>
      <c r="D14" s="4">
        <f>Inputs!C53</f>
        <v>0</v>
      </c>
      <c r="E14" s="23">
        <f>Inputs!D53</f>
        <v>0</v>
      </c>
      <c r="F14" s="23">
        <f>Inputs!E53</f>
        <v>0</v>
      </c>
      <c r="G14" s="23">
        <f>Inputs!F53</f>
        <v>0</v>
      </c>
      <c r="H14" s="23">
        <f t="shared" si="1"/>
        <v>0</v>
      </c>
      <c r="I14" s="23">
        <f t="shared" si="2"/>
        <v>0</v>
      </c>
      <c r="J14" s="23">
        <f t="shared" si="3"/>
        <v>0</v>
      </c>
      <c r="K14" s="23">
        <f t="shared" si="4"/>
        <v>0</v>
      </c>
      <c r="L14" s="23">
        <f t="shared" si="5"/>
        <v>0</v>
      </c>
    </row>
    <row r="15" spans="3:22" x14ac:dyDescent="0.35">
      <c r="C15" s="4">
        <f>Inputs!B54</f>
        <v>0</v>
      </c>
      <c r="D15" s="4">
        <f>Inputs!C54</f>
        <v>0</v>
      </c>
      <c r="E15" s="23">
        <f>Inputs!D54</f>
        <v>0</v>
      </c>
      <c r="F15" s="23">
        <f>Inputs!E54</f>
        <v>0</v>
      </c>
      <c r="G15" s="23">
        <f>Inputs!F54</f>
        <v>0</v>
      </c>
      <c r="H15" s="23">
        <f t="shared" si="1"/>
        <v>0</v>
      </c>
      <c r="I15" s="23">
        <f t="shared" si="2"/>
        <v>0</v>
      </c>
      <c r="J15" s="23">
        <f t="shared" si="3"/>
        <v>0</v>
      </c>
      <c r="K15" s="23">
        <f t="shared" si="4"/>
        <v>0</v>
      </c>
      <c r="L15" s="23">
        <f t="shared" si="5"/>
        <v>0</v>
      </c>
    </row>
    <row r="16" spans="3:22" x14ac:dyDescent="0.35">
      <c r="C16" s="4">
        <f>Inputs!B55</f>
        <v>0</v>
      </c>
      <c r="D16" s="4">
        <f>Inputs!C55</f>
        <v>0</v>
      </c>
      <c r="E16" s="23">
        <f>Inputs!D55</f>
        <v>0</v>
      </c>
      <c r="F16" s="23">
        <f>Inputs!E55</f>
        <v>0</v>
      </c>
      <c r="G16" s="23">
        <f>Inputs!F55</f>
        <v>0</v>
      </c>
      <c r="H16" s="23">
        <f t="shared" si="1"/>
        <v>0</v>
      </c>
      <c r="I16" s="23">
        <f t="shared" si="2"/>
        <v>0</v>
      </c>
      <c r="J16" s="23">
        <f t="shared" si="3"/>
        <v>0</v>
      </c>
      <c r="K16" s="23">
        <f t="shared" si="4"/>
        <v>0</v>
      </c>
      <c r="L16" s="23">
        <f t="shared" si="5"/>
        <v>0</v>
      </c>
    </row>
    <row r="17" spans="3:12" x14ac:dyDescent="0.35">
      <c r="C17" s="2" t="str">
        <f>Inputs!B56</f>
        <v>Total / Average</v>
      </c>
      <c r="D17" s="2">
        <f>Inputs!C56</f>
        <v>563</v>
      </c>
      <c r="E17" s="42">
        <f>Inputs!D56</f>
        <v>4050.8</v>
      </c>
      <c r="F17" s="42">
        <f>Inputs!E56</f>
        <v>2280600.4</v>
      </c>
      <c r="G17" s="42">
        <f>Inputs!F56</f>
        <v>337.56666666666672</v>
      </c>
      <c r="H17" s="4"/>
      <c r="I17" s="4"/>
      <c r="J17" s="4"/>
      <c r="K17" s="4"/>
      <c r="L17" s="4"/>
    </row>
    <row r="19" spans="3:12" x14ac:dyDescent="0.35">
      <c r="C19" s="184" t="s">
        <v>146</v>
      </c>
      <c r="D19" s="184"/>
      <c r="E19" s="184"/>
      <c r="F19" s="184"/>
      <c r="G19" s="184"/>
      <c r="H19" s="184"/>
    </row>
    <row r="20" spans="3:12" x14ac:dyDescent="0.35">
      <c r="C20" t="str">
        <f>Inputs!B71</f>
        <v>Item</v>
      </c>
      <c r="D20" t="str">
        <f>Inputs!C71</f>
        <v>Year 1</v>
      </c>
      <c r="E20" t="str">
        <f>Inputs!D71</f>
        <v>Year 2</v>
      </c>
      <c r="F20" t="str">
        <f>Inputs!E71</f>
        <v>Year 3</v>
      </c>
      <c r="G20" t="str">
        <f>Inputs!F71</f>
        <v>Year 4</v>
      </c>
      <c r="H20" t="str">
        <f>Inputs!G71</f>
        <v>Year 5</v>
      </c>
    </row>
    <row r="21" spans="3:12" x14ac:dyDescent="0.35">
      <c r="C21" t="str">
        <f>Inputs!B74</f>
        <v>Revenue Escalation</v>
      </c>
      <c r="D21" s="41">
        <f>Inputs!C74</f>
        <v>0.05</v>
      </c>
      <c r="E21" s="41">
        <f>Inputs!D74</f>
        <v>0.05</v>
      </c>
      <c r="F21" s="41">
        <f>Inputs!E74</f>
        <v>0.05</v>
      </c>
      <c r="G21" s="41">
        <f>Inputs!F74</f>
        <v>0.05</v>
      </c>
      <c r="H21" s="41">
        <f>Inputs!G74</f>
        <v>0.05</v>
      </c>
    </row>
    <row r="22" spans="3:12" x14ac:dyDescent="0.35">
      <c r="C22" t="str">
        <f>Inputs!B75</f>
        <v>Opex Escalation</v>
      </c>
      <c r="D22" s="41">
        <f>Inputs!C75</f>
        <v>0.04</v>
      </c>
      <c r="E22" s="41">
        <f>Inputs!D75</f>
        <v>0.04</v>
      </c>
      <c r="F22" s="41">
        <f>Inputs!E75</f>
        <v>0.04</v>
      </c>
      <c r="G22" s="41">
        <f>Inputs!F75</f>
        <v>0.04</v>
      </c>
      <c r="H22" s="41">
        <f>Inputs!G75</f>
        <v>0.04</v>
      </c>
    </row>
    <row r="24" spans="3:12" x14ac:dyDescent="0.35">
      <c r="C24" s="2" t="str">
        <f>Inputs!O17</f>
        <v>Construction Period (Months)</v>
      </c>
      <c r="D24" s="4">
        <f>Inputs!P17</f>
        <v>15</v>
      </c>
    </row>
    <row r="25" spans="3:12" x14ac:dyDescent="0.35">
      <c r="C25" s="2" t="str">
        <f>Inputs!O18</f>
        <v>Tenanting Period (Months)</v>
      </c>
      <c r="D25" s="4">
        <f>Inputs!P18</f>
        <v>5</v>
      </c>
    </row>
    <row r="26" spans="3:12" x14ac:dyDescent="0.35">
      <c r="C26" s="2" t="str">
        <f>Inputs!O19</f>
        <v>Refurbishments (Months)</v>
      </c>
      <c r="D26" s="4">
        <f>Inputs!P19</f>
        <v>0</v>
      </c>
    </row>
    <row r="27" spans="3:12" x14ac:dyDescent="0.35">
      <c r="C27" s="44"/>
      <c r="D27" t="s">
        <v>147</v>
      </c>
    </row>
    <row r="28" spans="3:12" x14ac:dyDescent="0.35">
      <c r="C28" s="44"/>
    </row>
    <row r="29" spans="3:12" x14ac:dyDescent="0.35">
      <c r="C29" s="2"/>
      <c r="D29" s="2" t="s">
        <v>35</v>
      </c>
      <c r="E29" s="2" t="s">
        <v>36</v>
      </c>
      <c r="F29" s="2" t="s">
        <v>37</v>
      </c>
      <c r="G29" s="2" t="s">
        <v>38</v>
      </c>
      <c r="H29" s="2" t="s">
        <v>39</v>
      </c>
    </row>
    <row r="30" spans="3:12" x14ac:dyDescent="0.35">
      <c r="C30" s="82" t="s">
        <v>148</v>
      </c>
      <c r="D30" s="23">
        <f>SUM($D64:$O64)</f>
        <v>0</v>
      </c>
      <c r="E30" s="23">
        <f>SUM($P64:$AA64)</f>
        <v>13968677.449999999</v>
      </c>
      <c r="F30" s="23">
        <f>SUM($AB64:$AM64)</f>
        <v>25143619.41</v>
      </c>
      <c r="G30" s="23">
        <f>SUM($AN64:$AY64)</f>
        <v>26400800.380500015</v>
      </c>
      <c r="H30" s="23">
        <f>SUM($AZ64:$BK64)</f>
        <v>27720840.399525002</v>
      </c>
    </row>
    <row r="31" spans="3:12" x14ac:dyDescent="0.35">
      <c r="C31" s="82" t="s">
        <v>95</v>
      </c>
      <c r="D31" s="23">
        <f>SUM($D65:$O65)</f>
        <v>0</v>
      </c>
      <c r="E31" s="23">
        <f>SUM($P65:$AA65)</f>
        <v>-5393810.2400000012</v>
      </c>
      <c r="F31" s="23">
        <f>SUM($AB65:$AM65)</f>
        <v>-9616393.1135999989</v>
      </c>
      <c r="G31" s="23">
        <f>SUM($AN65:$AY65)</f>
        <v>-10001048.838143999</v>
      </c>
      <c r="H31" s="23">
        <f>SUM($AZ65:$BK65)</f>
        <v>-10401090.79166976</v>
      </c>
    </row>
    <row r="32" spans="3:12" x14ac:dyDescent="0.35">
      <c r="C32" s="82" t="s">
        <v>149</v>
      </c>
      <c r="D32" s="4"/>
      <c r="E32" s="65" t="e">
        <f>E30/D30-1</f>
        <v>#DIV/0!</v>
      </c>
      <c r="F32" s="65">
        <f t="shared" ref="F32:H33" si="7">F30/E30-1</f>
        <v>0.8</v>
      </c>
      <c r="G32" s="65">
        <f t="shared" si="7"/>
        <v>5.0000000000000488E-2</v>
      </c>
      <c r="H32" s="65">
        <f t="shared" si="7"/>
        <v>4.9999999999999378E-2</v>
      </c>
    </row>
    <row r="33" spans="3:63" x14ac:dyDescent="0.35">
      <c r="C33" s="82" t="s">
        <v>150</v>
      </c>
      <c r="D33" s="4"/>
      <c r="E33" s="65" t="e">
        <f>E31/D31-1</f>
        <v>#DIV/0!</v>
      </c>
      <c r="F33" s="65">
        <f t="shared" si="7"/>
        <v>0.78285714285714225</v>
      </c>
      <c r="G33" s="65">
        <f t="shared" si="7"/>
        <v>4.0000000000000036E-2</v>
      </c>
      <c r="H33" s="65">
        <f t="shared" si="7"/>
        <v>4.0000000000000036E-2</v>
      </c>
    </row>
    <row r="34" spans="3:63" x14ac:dyDescent="0.35">
      <c r="C34" s="45"/>
    </row>
    <row r="35" spans="3:63" x14ac:dyDescent="0.35">
      <c r="D35">
        <v>1</v>
      </c>
      <c r="E35">
        <v>2</v>
      </c>
      <c r="F35">
        <v>3</v>
      </c>
      <c r="G35">
        <v>4</v>
      </c>
      <c r="H35">
        <v>5</v>
      </c>
      <c r="I35">
        <v>6</v>
      </c>
      <c r="J35">
        <v>7</v>
      </c>
      <c r="K35">
        <v>8</v>
      </c>
      <c r="L35">
        <v>9</v>
      </c>
      <c r="M35">
        <v>10</v>
      </c>
      <c r="N35">
        <v>11</v>
      </c>
      <c r="O35">
        <v>12</v>
      </c>
      <c r="P35">
        <v>13</v>
      </c>
      <c r="Q35">
        <v>14</v>
      </c>
      <c r="R35">
        <v>15</v>
      </c>
      <c r="S35">
        <v>16</v>
      </c>
      <c r="T35">
        <v>17</v>
      </c>
      <c r="U35">
        <v>18</v>
      </c>
      <c r="V35">
        <v>19</v>
      </c>
      <c r="W35">
        <v>20</v>
      </c>
      <c r="X35">
        <v>21</v>
      </c>
      <c r="Y35">
        <v>22</v>
      </c>
      <c r="Z35">
        <v>23</v>
      </c>
      <c r="AA35">
        <v>24</v>
      </c>
      <c r="AB35">
        <v>25</v>
      </c>
      <c r="AC35">
        <v>26</v>
      </c>
      <c r="AD35">
        <v>27</v>
      </c>
      <c r="AE35">
        <v>28</v>
      </c>
      <c r="AF35">
        <v>29</v>
      </c>
      <c r="AG35">
        <v>30</v>
      </c>
      <c r="AH35">
        <v>31</v>
      </c>
      <c r="AI35">
        <v>32</v>
      </c>
      <c r="AJ35">
        <v>33</v>
      </c>
      <c r="AK35">
        <v>34</v>
      </c>
      <c r="AL35">
        <v>35</v>
      </c>
      <c r="AM35">
        <v>36</v>
      </c>
      <c r="AN35">
        <v>37</v>
      </c>
      <c r="AO35">
        <v>38</v>
      </c>
      <c r="AP35">
        <v>39</v>
      </c>
      <c r="AQ35">
        <v>40</v>
      </c>
      <c r="AR35">
        <v>41</v>
      </c>
      <c r="AS35">
        <v>42</v>
      </c>
      <c r="AT35">
        <v>43</v>
      </c>
      <c r="AU35">
        <v>44</v>
      </c>
      <c r="AV35">
        <v>45</v>
      </c>
      <c r="AW35">
        <v>46</v>
      </c>
      <c r="AX35">
        <v>47</v>
      </c>
      <c r="AY35">
        <v>48</v>
      </c>
      <c r="AZ35">
        <v>49</v>
      </c>
      <c r="BA35">
        <v>50</v>
      </c>
      <c r="BB35">
        <v>51</v>
      </c>
      <c r="BC35">
        <v>52</v>
      </c>
      <c r="BD35">
        <v>53</v>
      </c>
      <c r="BE35">
        <v>54</v>
      </c>
      <c r="BF35">
        <v>55</v>
      </c>
      <c r="BG35">
        <v>56</v>
      </c>
      <c r="BH35">
        <v>57</v>
      </c>
      <c r="BI35">
        <v>58</v>
      </c>
      <c r="BJ35">
        <v>59</v>
      </c>
      <c r="BK35">
        <v>60</v>
      </c>
    </row>
    <row r="36" spans="3:63" x14ac:dyDescent="0.35">
      <c r="C36" s="1" t="s">
        <v>15</v>
      </c>
      <c r="D36" s="1" t="s">
        <v>151</v>
      </c>
      <c r="E36" s="1" t="s">
        <v>152</v>
      </c>
      <c r="F36" s="1" t="s">
        <v>153</v>
      </c>
      <c r="G36" s="1" t="s">
        <v>154</v>
      </c>
      <c r="H36" s="1" t="s">
        <v>155</v>
      </c>
      <c r="I36" s="1" t="s">
        <v>156</v>
      </c>
      <c r="J36" s="1" t="s">
        <v>157</v>
      </c>
      <c r="K36" s="1" t="s">
        <v>158</v>
      </c>
      <c r="L36" s="1" t="s">
        <v>159</v>
      </c>
      <c r="M36" s="1" t="s">
        <v>160</v>
      </c>
      <c r="N36" s="1" t="s">
        <v>161</v>
      </c>
      <c r="O36" s="1" t="s">
        <v>162</v>
      </c>
      <c r="P36" s="1" t="s">
        <v>163</v>
      </c>
      <c r="Q36" s="1" t="s">
        <v>164</v>
      </c>
      <c r="R36" s="1" t="s">
        <v>165</v>
      </c>
      <c r="S36" s="1" t="s">
        <v>166</v>
      </c>
      <c r="T36" s="1" t="s">
        <v>167</v>
      </c>
      <c r="U36" s="1" t="s">
        <v>168</v>
      </c>
      <c r="V36" s="1" t="s">
        <v>169</v>
      </c>
      <c r="W36" s="1" t="s">
        <v>170</v>
      </c>
      <c r="X36" s="1" t="s">
        <v>171</v>
      </c>
      <c r="Y36" s="1" t="s">
        <v>172</v>
      </c>
      <c r="Z36" s="1" t="s">
        <v>173</v>
      </c>
      <c r="AA36" s="1" t="s">
        <v>174</v>
      </c>
      <c r="AB36" s="1" t="s">
        <v>175</v>
      </c>
      <c r="AC36" s="1" t="s">
        <v>176</v>
      </c>
      <c r="AD36" s="1" t="s">
        <v>177</v>
      </c>
      <c r="AE36" s="1" t="s">
        <v>178</v>
      </c>
      <c r="AF36" s="1" t="s">
        <v>179</v>
      </c>
      <c r="AG36" s="1" t="s">
        <v>180</v>
      </c>
      <c r="AH36" s="1" t="s">
        <v>181</v>
      </c>
      <c r="AI36" s="1" t="s">
        <v>182</v>
      </c>
      <c r="AJ36" s="1" t="s">
        <v>183</v>
      </c>
      <c r="AK36" s="1" t="s">
        <v>184</v>
      </c>
      <c r="AL36" s="1" t="s">
        <v>185</v>
      </c>
      <c r="AM36" s="1" t="s">
        <v>186</v>
      </c>
      <c r="AN36" s="1" t="s">
        <v>187</v>
      </c>
      <c r="AO36" s="1" t="s">
        <v>188</v>
      </c>
      <c r="AP36" s="1" t="s">
        <v>189</v>
      </c>
      <c r="AQ36" s="1" t="s">
        <v>190</v>
      </c>
      <c r="AR36" s="1" t="s">
        <v>191</v>
      </c>
      <c r="AS36" s="1" t="s">
        <v>192</v>
      </c>
      <c r="AT36" s="1" t="s">
        <v>193</v>
      </c>
      <c r="AU36" s="1" t="s">
        <v>194</v>
      </c>
      <c r="AV36" s="1" t="s">
        <v>195</v>
      </c>
      <c r="AW36" s="1" t="s">
        <v>196</v>
      </c>
      <c r="AX36" s="1" t="s">
        <v>197</v>
      </c>
      <c r="AY36" s="1" t="s">
        <v>198</v>
      </c>
      <c r="AZ36" s="1" t="s">
        <v>199</v>
      </c>
      <c r="BA36" s="1" t="s">
        <v>200</v>
      </c>
      <c r="BB36" s="1" t="s">
        <v>201</v>
      </c>
      <c r="BC36" s="1" t="s">
        <v>202</v>
      </c>
      <c r="BD36" s="1" t="s">
        <v>203</v>
      </c>
      <c r="BE36" s="1" t="s">
        <v>204</v>
      </c>
      <c r="BF36" s="1" t="s">
        <v>205</v>
      </c>
      <c r="BG36" s="1" t="s">
        <v>206</v>
      </c>
      <c r="BH36" s="1" t="s">
        <v>207</v>
      </c>
      <c r="BI36" s="1" t="s">
        <v>208</v>
      </c>
      <c r="BJ36" s="1" t="s">
        <v>209</v>
      </c>
      <c r="BK36" s="1" t="s">
        <v>210</v>
      </c>
    </row>
    <row r="37" spans="3:63" x14ac:dyDescent="0.35">
      <c r="C37" s="4" t="str">
        <f t="shared" ref="C37:C48" si="8">C6</f>
        <v xml:space="preserve">all 563 beds </v>
      </c>
      <c r="D37" s="23">
        <f t="shared" ref="D37:AI37" si="9">IF(D$35/12&lt;=$H$3,$H6,IF(D$35/12&lt;=$I$3,$I6,IF(D$35/12&lt;=$J$3,$J6,IF(D$35/12&lt;=$K$3,$K6,IF(D$35/12&lt;=$L$3,$L6,IF(D$35/12&gt;$L$3,$L6))))))</f>
        <v>3375.666666666667</v>
      </c>
      <c r="E37" s="23">
        <f t="shared" si="9"/>
        <v>3375.666666666667</v>
      </c>
      <c r="F37" s="23">
        <f t="shared" si="9"/>
        <v>3375.666666666667</v>
      </c>
      <c r="G37" s="23">
        <f t="shared" si="9"/>
        <v>3375.666666666667</v>
      </c>
      <c r="H37" s="23">
        <f t="shared" si="9"/>
        <v>3375.666666666667</v>
      </c>
      <c r="I37" s="23">
        <f t="shared" si="9"/>
        <v>3375.666666666667</v>
      </c>
      <c r="J37" s="23">
        <f t="shared" si="9"/>
        <v>3375.666666666667</v>
      </c>
      <c r="K37" s="23">
        <f t="shared" si="9"/>
        <v>3375.666666666667</v>
      </c>
      <c r="L37" s="23">
        <f t="shared" si="9"/>
        <v>3375.666666666667</v>
      </c>
      <c r="M37" s="23">
        <f t="shared" si="9"/>
        <v>3375.666666666667</v>
      </c>
      <c r="N37" s="23">
        <f t="shared" si="9"/>
        <v>3375.666666666667</v>
      </c>
      <c r="O37" s="23">
        <f t="shared" si="9"/>
        <v>3375.666666666667</v>
      </c>
      <c r="P37" s="23">
        <f t="shared" si="9"/>
        <v>3544.4500000000003</v>
      </c>
      <c r="Q37" s="23">
        <f t="shared" si="9"/>
        <v>3544.4500000000003</v>
      </c>
      <c r="R37" s="23">
        <f t="shared" si="9"/>
        <v>3544.4500000000003</v>
      </c>
      <c r="S37" s="23">
        <f t="shared" si="9"/>
        <v>3544.4500000000003</v>
      </c>
      <c r="T37" s="23">
        <f t="shared" si="9"/>
        <v>3544.4500000000003</v>
      </c>
      <c r="U37" s="23">
        <f t="shared" si="9"/>
        <v>3544.4500000000003</v>
      </c>
      <c r="V37" s="23">
        <f t="shared" si="9"/>
        <v>3544.4500000000003</v>
      </c>
      <c r="W37" s="23">
        <f t="shared" si="9"/>
        <v>3544.4500000000003</v>
      </c>
      <c r="X37" s="23">
        <f t="shared" si="9"/>
        <v>3544.4500000000003</v>
      </c>
      <c r="Y37" s="23">
        <f t="shared" si="9"/>
        <v>3544.4500000000003</v>
      </c>
      <c r="Z37" s="23">
        <f t="shared" si="9"/>
        <v>3544.4500000000003</v>
      </c>
      <c r="AA37" s="23">
        <f t="shared" si="9"/>
        <v>3544.4500000000003</v>
      </c>
      <c r="AB37" s="23">
        <f t="shared" si="9"/>
        <v>3721.6725000000006</v>
      </c>
      <c r="AC37" s="23">
        <f t="shared" si="9"/>
        <v>3721.6725000000006</v>
      </c>
      <c r="AD37" s="23">
        <f t="shared" si="9"/>
        <v>3721.6725000000006</v>
      </c>
      <c r="AE37" s="23">
        <f t="shared" si="9"/>
        <v>3721.6725000000006</v>
      </c>
      <c r="AF37" s="23">
        <f t="shared" si="9"/>
        <v>3721.6725000000006</v>
      </c>
      <c r="AG37" s="23">
        <f t="shared" si="9"/>
        <v>3721.6725000000006</v>
      </c>
      <c r="AH37" s="23">
        <f t="shared" si="9"/>
        <v>3721.6725000000006</v>
      </c>
      <c r="AI37" s="23">
        <f t="shared" si="9"/>
        <v>3721.6725000000006</v>
      </c>
      <c r="AJ37" s="23">
        <f t="shared" ref="AJ37:BK37" si="10">IF(AJ$35/12&lt;=$H$3,$H6,IF(AJ$35/12&lt;=$I$3,$I6,IF(AJ$35/12&lt;=$J$3,$J6,IF(AJ$35/12&lt;=$K$3,$K6,IF(AJ$35/12&lt;=$L$3,$L6,IF(AJ$35/12&gt;$L$3,$L6))))))</f>
        <v>3721.6725000000006</v>
      </c>
      <c r="AK37" s="23">
        <f t="shared" si="10"/>
        <v>3721.6725000000006</v>
      </c>
      <c r="AL37" s="23">
        <f t="shared" si="10"/>
        <v>3721.6725000000006</v>
      </c>
      <c r="AM37" s="23">
        <f t="shared" si="10"/>
        <v>3721.6725000000006</v>
      </c>
      <c r="AN37" s="23">
        <f t="shared" si="10"/>
        <v>3907.7561250000008</v>
      </c>
      <c r="AO37" s="23">
        <f t="shared" si="10"/>
        <v>3907.7561250000008</v>
      </c>
      <c r="AP37" s="23">
        <f t="shared" si="10"/>
        <v>3907.7561250000008</v>
      </c>
      <c r="AQ37" s="23">
        <f t="shared" si="10"/>
        <v>3907.7561250000008</v>
      </c>
      <c r="AR37" s="23">
        <f t="shared" si="10"/>
        <v>3907.7561250000008</v>
      </c>
      <c r="AS37" s="23">
        <f t="shared" si="10"/>
        <v>3907.7561250000008</v>
      </c>
      <c r="AT37" s="23">
        <f t="shared" si="10"/>
        <v>3907.7561250000008</v>
      </c>
      <c r="AU37" s="23">
        <f t="shared" si="10"/>
        <v>3907.7561250000008</v>
      </c>
      <c r="AV37" s="23">
        <f t="shared" si="10"/>
        <v>3907.7561250000008</v>
      </c>
      <c r="AW37" s="23">
        <f t="shared" si="10"/>
        <v>3907.7561250000008</v>
      </c>
      <c r="AX37" s="23">
        <f t="shared" si="10"/>
        <v>3907.7561250000008</v>
      </c>
      <c r="AY37" s="23">
        <f t="shared" si="10"/>
        <v>3907.7561250000008</v>
      </c>
      <c r="AZ37" s="23">
        <f t="shared" si="10"/>
        <v>4103.1439312500006</v>
      </c>
      <c r="BA37" s="23">
        <f t="shared" si="10"/>
        <v>4103.1439312500006</v>
      </c>
      <c r="BB37" s="23">
        <f t="shared" si="10"/>
        <v>4103.1439312500006</v>
      </c>
      <c r="BC37" s="23">
        <f t="shared" si="10"/>
        <v>4103.1439312500006</v>
      </c>
      <c r="BD37" s="23">
        <f t="shared" si="10"/>
        <v>4103.1439312500006</v>
      </c>
      <c r="BE37" s="23">
        <f t="shared" si="10"/>
        <v>4103.1439312500006</v>
      </c>
      <c r="BF37" s="23">
        <f t="shared" si="10"/>
        <v>4103.1439312500006</v>
      </c>
      <c r="BG37" s="23">
        <f t="shared" si="10"/>
        <v>4103.1439312500006</v>
      </c>
      <c r="BH37" s="23">
        <f t="shared" si="10"/>
        <v>4103.1439312500006</v>
      </c>
      <c r="BI37" s="23">
        <f t="shared" si="10"/>
        <v>4103.1439312500006</v>
      </c>
      <c r="BJ37" s="23">
        <f t="shared" si="10"/>
        <v>4103.1439312500006</v>
      </c>
      <c r="BK37" s="23">
        <f t="shared" si="10"/>
        <v>4103.1439312500006</v>
      </c>
    </row>
    <row r="38" spans="3:63" x14ac:dyDescent="0.35">
      <c r="C38" s="4">
        <f t="shared" si="8"/>
        <v>0</v>
      </c>
      <c r="D38" s="23">
        <f t="shared" ref="D38:AI38" si="11">IF(D$35/12&lt;=$H$3,$H7,IF(D$35/12&lt;=$I$3,$I7,IF(D$35/12&lt;=$J$3,$J7,IF(D$35/12&lt;=$K$3,$K7,IF(D$35/12&lt;=$L$3,$L7,IF(D$35/12&gt;$L$3,$L7))))))</f>
        <v>0</v>
      </c>
      <c r="E38" s="23">
        <f t="shared" si="11"/>
        <v>0</v>
      </c>
      <c r="F38" s="23">
        <f t="shared" si="11"/>
        <v>0</v>
      </c>
      <c r="G38" s="23">
        <f t="shared" si="11"/>
        <v>0</v>
      </c>
      <c r="H38" s="23">
        <f t="shared" si="11"/>
        <v>0</v>
      </c>
      <c r="I38" s="23">
        <f t="shared" si="11"/>
        <v>0</v>
      </c>
      <c r="J38" s="23">
        <f t="shared" si="11"/>
        <v>0</v>
      </c>
      <c r="K38" s="23">
        <f t="shared" si="11"/>
        <v>0</v>
      </c>
      <c r="L38" s="23">
        <f t="shared" si="11"/>
        <v>0</v>
      </c>
      <c r="M38" s="23">
        <f t="shared" si="11"/>
        <v>0</v>
      </c>
      <c r="N38" s="23">
        <f t="shared" si="11"/>
        <v>0</v>
      </c>
      <c r="O38" s="23">
        <f t="shared" si="11"/>
        <v>0</v>
      </c>
      <c r="P38" s="23">
        <f t="shared" si="11"/>
        <v>0</v>
      </c>
      <c r="Q38" s="23">
        <f t="shared" si="11"/>
        <v>0</v>
      </c>
      <c r="R38" s="23">
        <f t="shared" si="11"/>
        <v>0</v>
      </c>
      <c r="S38" s="23">
        <f t="shared" si="11"/>
        <v>0</v>
      </c>
      <c r="T38" s="23">
        <f t="shared" si="11"/>
        <v>0</v>
      </c>
      <c r="U38" s="23">
        <f t="shared" si="11"/>
        <v>0</v>
      </c>
      <c r="V38" s="23">
        <f t="shared" si="11"/>
        <v>0</v>
      </c>
      <c r="W38" s="23">
        <f t="shared" si="11"/>
        <v>0</v>
      </c>
      <c r="X38" s="23">
        <f t="shared" si="11"/>
        <v>0</v>
      </c>
      <c r="Y38" s="23">
        <f t="shared" si="11"/>
        <v>0</v>
      </c>
      <c r="Z38" s="23">
        <f t="shared" si="11"/>
        <v>0</v>
      </c>
      <c r="AA38" s="23">
        <f t="shared" si="11"/>
        <v>0</v>
      </c>
      <c r="AB38" s="23">
        <f t="shared" si="11"/>
        <v>0</v>
      </c>
      <c r="AC38" s="23">
        <f t="shared" si="11"/>
        <v>0</v>
      </c>
      <c r="AD38" s="23">
        <f t="shared" si="11"/>
        <v>0</v>
      </c>
      <c r="AE38" s="23">
        <f t="shared" si="11"/>
        <v>0</v>
      </c>
      <c r="AF38" s="23">
        <f t="shared" si="11"/>
        <v>0</v>
      </c>
      <c r="AG38" s="23">
        <f t="shared" si="11"/>
        <v>0</v>
      </c>
      <c r="AH38" s="23">
        <f t="shared" si="11"/>
        <v>0</v>
      </c>
      <c r="AI38" s="23">
        <f t="shared" si="11"/>
        <v>0</v>
      </c>
      <c r="AJ38" s="23">
        <f t="shared" ref="AJ38:BK38" si="12">IF(AJ$35/12&lt;=$H$3,$H7,IF(AJ$35/12&lt;=$I$3,$I7,IF(AJ$35/12&lt;=$J$3,$J7,IF(AJ$35/12&lt;=$K$3,$K7,IF(AJ$35/12&lt;=$L$3,$L7,IF(AJ$35/12&gt;$L$3,$L7))))))</f>
        <v>0</v>
      </c>
      <c r="AK38" s="23">
        <f t="shared" si="12"/>
        <v>0</v>
      </c>
      <c r="AL38" s="23">
        <f t="shared" si="12"/>
        <v>0</v>
      </c>
      <c r="AM38" s="23">
        <f t="shared" si="12"/>
        <v>0</v>
      </c>
      <c r="AN38" s="23">
        <f t="shared" si="12"/>
        <v>0</v>
      </c>
      <c r="AO38" s="23">
        <f t="shared" si="12"/>
        <v>0</v>
      </c>
      <c r="AP38" s="23">
        <f t="shared" si="12"/>
        <v>0</v>
      </c>
      <c r="AQ38" s="23">
        <f t="shared" si="12"/>
        <v>0</v>
      </c>
      <c r="AR38" s="23">
        <f t="shared" si="12"/>
        <v>0</v>
      </c>
      <c r="AS38" s="23">
        <f t="shared" si="12"/>
        <v>0</v>
      </c>
      <c r="AT38" s="23">
        <f t="shared" si="12"/>
        <v>0</v>
      </c>
      <c r="AU38" s="23">
        <f t="shared" si="12"/>
        <v>0</v>
      </c>
      <c r="AV38" s="23">
        <f t="shared" si="12"/>
        <v>0</v>
      </c>
      <c r="AW38" s="23">
        <f t="shared" si="12"/>
        <v>0</v>
      </c>
      <c r="AX38" s="23">
        <f t="shared" si="12"/>
        <v>0</v>
      </c>
      <c r="AY38" s="23">
        <f t="shared" si="12"/>
        <v>0</v>
      </c>
      <c r="AZ38" s="23">
        <f t="shared" si="12"/>
        <v>0</v>
      </c>
      <c r="BA38" s="23">
        <f t="shared" si="12"/>
        <v>0</v>
      </c>
      <c r="BB38" s="23">
        <f t="shared" si="12"/>
        <v>0</v>
      </c>
      <c r="BC38" s="23">
        <f t="shared" si="12"/>
        <v>0</v>
      </c>
      <c r="BD38" s="23">
        <f t="shared" si="12"/>
        <v>0</v>
      </c>
      <c r="BE38" s="23">
        <f t="shared" si="12"/>
        <v>0</v>
      </c>
      <c r="BF38" s="23">
        <f t="shared" si="12"/>
        <v>0</v>
      </c>
      <c r="BG38" s="23">
        <f t="shared" si="12"/>
        <v>0</v>
      </c>
      <c r="BH38" s="23">
        <f t="shared" si="12"/>
        <v>0</v>
      </c>
      <c r="BI38" s="23">
        <f t="shared" si="12"/>
        <v>0</v>
      </c>
      <c r="BJ38" s="23">
        <f t="shared" si="12"/>
        <v>0</v>
      </c>
      <c r="BK38" s="23">
        <f t="shared" si="12"/>
        <v>0</v>
      </c>
    </row>
    <row r="39" spans="3:63" x14ac:dyDescent="0.35">
      <c r="C39" s="4">
        <f t="shared" si="8"/>
        <v>0</v>
      </c>
      <c r="D39" s="23">
        <f t="shared" ref="D39:AI39" si="13">IF(D$35/12&lt;=$H$3,$H8,IF(D$35/12&lt;=$I$3,$I8,IF(D$35/12&lt;=$J$3,$J8,IF(D$35/12&lt;=$K$3,$K8,IF(D$35/12&lt;=$L$3,$L8,IF(D$35/12&gt;$L$3,$L8))))))</f>
        <v>0</v>
      </c>
      <c r="E39" s="23">
        <f t="shared" si="13"/>
        <v>0</v>
      </c>
      <c r="F39" s="23">
        <f t="shared" si="13"/>
        <v>0</v>
      </c>
      <c r="G39" s="23">
        <f t="shared" si="13"/>
        <v>0</v>
      </c>
      <c r="H39" s="23">
        <f t="shared" si="13"/>
        <v>0</v>
      </c>
      <c r="I39" s="23">
        <f t="shared" si="13"/>
        <v>0</v>
      </c>
      <c r="J39" s="23">
        <f t="shared" si="13"/>
        <v>0</v>
      </c>
      <c r="K39" s="23">
        <f t="shared" si="13"/>
        <v>0</v>
      </c>
      <c r="L39" s="23">
        <f t="shared" si="13"/>
        <v>0</v>
      </c>
      <c r="M39" s="23">
        <f t="shared" si="13"/>
        <v>0</v>
      </c>
      <c r="N39" s="23">
        <f t="shared" si="13"/>
        <v>0</v>
      </c>
      <c r="O39" s="23">
        <f t="shared" si="13"/>
        <v>0</v>
      </c>
      <c r="P39" s="23">
        <f t="shared" si="13"/>
        <v>0</v>
      </c>
      <c r="Q39" s="23">
        <f t="shared" si="13"/>
        <v>0</v>
      </c>
      <c r="R39" s="23">
        <f t="shared" si="13"/>
        <v>0</v>
      </c>
      <c r="S39" s="23">
        <f t="shared" si="13"/>
        <v>0</v>
      </c>
      <c r="T39" s="23">
        <f t="shared" si="13"/>
        <v>0</v>
      </c>
      <c r="U39" s="23">
        <f t="shared" si="13"/>
        <v>0</v>
      </c>
      <c r="V39" s="23">
        <f t="shared" si="13"/>
        <v>0</v>
      </c>
      <c r="W39" s="23">
        <f t="shared" si="13"/>
        <v>0</v>
      </c>
      <c r="X39" s="23">
        <f t="shared" si="13"/>
        <v>0</v>
      </c>
      <c r="Y39" s="23">
        <f t="shared" si="13"/>
        <v>0</v>
      </c>
      <c r="Z39" s="23">
        <f t="shared" si="13"/>
        <v>0</v>
      </c>
      <c r="AA39" s="23">
        <f t="shared" si="13"/>
        <v>0</v>
      </c>
      <c r="AB39" s="23">
        <f t="shared" si="13"/>
        <v>0</v>
      </c>
      <c r="AC39" s="23">
        <f t="shared" si="13"/>
        <v>0</v>
      </c>
      <c r="AD39" s="23">
        <f t="shared" si="13"/>
        <v>0</v>
      </c>
      <c r="AE39" s="23">
        <f t="shared" si="13"/>
        <v>0</v>
      </c>
      <c r="AF39" s="23">
        <f t="shared" si="13"/>
        <v>0</v>
      </c>
      <c r="AG39" s="23">
        <f t="shared" si="13"/>
        <v>0</v>
      </c>
      <c r="AH39" s="23">
        <f t="shared" si="13"/>
        <v>0</v>
      </c>
      <c r="AI39" s="23">
        <f t="shared" si="13"/>
        <v>0</v>
      </c>
      <c r="AJ39" s="23">
        <f t="shared" ref="AJ39:BK39" si="14">IF(AJ$35/12&lt;=$H$3,$H8,IF(AJ$35/12&lt;=$I$3,$I8,IF(AJ$35/12&lt;=$J$3,$J8,IF(AJ$35/12&lt;=$K$3,$K8,IF(AJ$35/12&lt;=$L$3,$L8,IF(AJ$35/12&gt;$L$3,$L8))))))</f>
        <v>0</v>
      </c>
      <c r="AK39" s="23">
        <f t="shared" si="14"/>
        <v>0</v>
      </c>
      <c r="AL39" s="23">
        <f t="shared" si="14"/>
        <v>0</v>
      </c>
      <c r="AM39" s="23">
        <f t="shared" si="14"/>
        <v>0</v>
      </c>
      <c r="AN39" s="23">
        <f t="shared" si="14"/>
        <v>0</v>
      </c>
      <c r="AO39" s="23">
        <f t="shared" si="14"/>
        <v>0</v>
      </c>
      <c r="AP39" s="23">
        <f t="shared" si="14"/>
        <v>0</v>
      </c>
      <c r="AQ39" s="23">
        <f t="shared" si="14"/>
        <v>0</v>
      </c>
      <c r="AR39" s="23">
        <f t="shared" si="14"/>
        <v>0</v>
      </c>
      <c r="AS39" s="23">
        <f t="shared" si="14"/>
        <v>0</v>
      </c>
      <c r="AT39" s="23">
        <f t="shared" si="14"/>
        <v>0</v>
      </c>
      <c r="AU39" s="23">
        <f t="shared" si="14"/>
        <v>0</v>
      </c>
      <c r="AV39" s="23">
        <f t="shared" si="14"/>
        <v>0</v>
      </c>
      <c r="AW39" s="23">
        <f t="shared" si="14"/>
        <v>0</v>
      </c>
      <c r="AX39" s="23">
        <f t="shared" si="14"/>
        <v>0</v>
      </c>
      <c r="AY39" s="23">
        <f t="shared" si="14"/>
        <v>0</v>
      </c>
      <c r="AZ39" s="23">
        <f t="shared" si="14"/>
        <v>0</v>
      </c>
      <c r="BA39" s="23">
        <f t="shared" si="14"/>
        <v>0</v>
      </c>
      <c r="BB39" s="23">
        <f t="shared" si="14"/>
        <v>0</v>
      </c>
      <c r="BC39" s="23">
        <f t="shared" si="14"/>
        <v>0</v>
      </c>
      <c r="BD39" s="23">
        <f t="shared" si="14"/>
        <v>0</v>
      </c>
      <c r="BE39" s="23">
        <f t="shared" si="14"/>
        <v>0</v>
      </c>
      <c r="BF39" s="23">
        <f t="shared" si="14"/>
        <v>0</v>
      </c>
      <c r="BG39" s="23">
        <f t="shared" si="14"/>
        <v>0</v>
      </c>
      <c r="BH39" s="23">
        <f t="shared" si="14"/>
        <v>0</v>
      </c>
      <c r="BI39" s="23">
        <f t="shared" si="14"/>
        <v>0</v>
      </c>
      <c r="BJ39" s="23">
        <f t="shared" si="14"/>
        <v>0</v>
      </c>
      <c r="BK39" s="23">
        <f t="shared" si="14"/>
        <v>0</v>
      </c>
    </row>
    <row r="40" spans="3:63" x14ac:dyDescent="0.35">
      <c r="C40" s="4">
        <f t="shared" si="8"/>
        <v>0</v>
      </c>
      <c r="D40" s="23">
        <f t="shared" ref="D40:AI40" si="15">IF(D$35/12&lt;=$H$3,$H9,IF(D$35/12&lt;=$I$3,$I9,IF(D$35/12&lt;=$J$3,$J9,IF(D$35/12&lt;=$K$3,$K9,IF(D$35/12&lt;=$L$3,$L9,IF(D$35/12&gt;$L$3,$L9))))))</f>
        <v>0</v>
      </c>
      <c r="E40" s="23">
        <f t="shared" si="15"/>
        <v>0</v>
      </c>
      <c r="F40" s="23">
        <f t="shared" si="15"/>
        <v>0</v>
      </c>
      <c r="G40" s="23">
        <f t="shared" si="15"/>
        <v>0</v>
      </c>
      <c r="H40" s="23">
        <f t="shared" si="15"/>
        <v>0</v>
      </c>
      <c r="I40" s="23">
        <f t="shared" si="15"/>
        <v>0</v>
      </c>
      <c r="J40" s="23">
        <f t="shared" si="15"/>
        <v>0</v>
      </c>
      <c r="K40" s="23">
        <f t="shared" si="15"/>
        <v>0</v>
      </c>
      <c r="L40" s="23">
        <f t="shared" si="15"/>
        <v>0</v>
      </c>
      <c r="M40" s="23">
        <f t="shared" si="15"/>
        <v>0</v>
      </c>
      <c r="N40" s="23">
        <f t="shared" si="15"/>
        <v>0</v>
      </c>
      <c r="O40" s="23">
        <f t="shared" si="15"/>
        <v>0</v>
      </c>
      <c r="P40" s="23">
        <f t="shared" si="15"/>
        <v>0</v>
      </c>
      <c r="Q40" s="23">
        <f t="shared" si="15"/>
        <v>0</v>
      </c>
      <c r="R40" s="23">
        <f t="shared" si="15"/>
        <v>0</v>
      </c>
      <c r="S40" s="23">
        <f t="shared" si="15"/>
        <v>0</v>
      </c>
      <c r="T40" s="23">
        <f t="shared" si="15"/>
        <v>0</v>
      </c>
      <c r="U40" s="23">
        <f t="shared" si="15"/>
        <v>0</v>
      </c>
      <c r="V40" s="23">
        <f t="shared" si="15"/>
        <v>0</v>
      </c>
      <c r="W40" s="23">
        <f t="shared" si="15"/>
        <v>0</v>
      </c>
      <c r="X40" s="23">
        <f t="shared" si="15"/>
        <v>0</v>
      </c>
      <c r="Y40" s="23">
        <f t="shared" si="15"/>
        <v>0</v>
      </c>
      <c r="Z40" s="23">
        <f t="shared" si="15"/>
        <v>0</v>
      </c>
      <c r="AA40" s="23">
        <f t="shared" si="15"/>
        <v>0</v>
      </c>
      <c r="AB40" s="23">
        <f t="shared" si="15"/>
        <v>0</v>
      </c>
      <c r="AC40" s="23">
        <f t="shared" si="15"/>
        <v>0</v>
      </c>
      <c r="AD40" s="23">
        <f t="shared" si="15"/>
        <v>0</v>
      </c>
      <c r="AE40" s="23">
        <f t="shared" si="15"/>
        <v>0</v>
      </c>
      <c r="AF40" s="23">
        <f t="shared" si="15"/>
        <v>0</v>
      </c>
      <c r="AG40" s="23">
        <f t="shared" si="15"/>
        <v>0</v>
      </c>
      <c r="AH40" s="23">
        <f t="shared" si="15"/>
        <v>0</v>
      </c>
      <c r="AI40" s="23">
        <f t="shared" si="15"/>
        <v>0</v>
      </c>
      <c r="AJ40" s="23">
        <f t="shared" ref="AJ40:BK40" si="16">IF(AJ$35/12&lt;=$H$3,$H9,IF(AJ$35/12&lt;=$I$3,$I9,IF(AJ$35/12&lt;=$J$3,$J9,IF(AJ$35/12&lt;=$K$3,$K9,IF(AJ$35/12&lt;=$L$3,$L9,IF(AJ$35/12&gt;$L$3,$L9))))))</f>
        <v>0</v>
      </c>
      <c r="AK40" s="23">
        <f t="shared" si="16"/>
        <v>0</v>
      </c>
      <c r="AL40" s="23">
        <f t="shared" si="16"/>
        <v>0</v>
      </c>
      <c r="AM40" s="23">
        <f t="shared" si="16"/>
        <v>0</v>
      </c>
      <c r="AN40" s="23">
        <f t="shared" si="16"/>
        <v>0</v>
      </c>
      <c r="AO40" s="23">
        <f t="shared" si="16"/>
        <v>0</v>
      </c>
      <c r="AP40" s="23">
        <f t="shared" si="16"/>
        <v>0</v>
      </c>
      <c r="AQ40" s="23">
        <f t="shared" si="16"/>
        <v>0</v>
      </c>
      <c r="AR40" s="23">
        <f t="shared" si="16"/>
        <v>0</v>
      </c>
      <c r="AS40" s="23">
        <f t="shared" si="16"/>
        <v>0</v>
      </c>
      <c r="AT40" s="23">
        <f t="shared" si="16"/>
        <v>0</v>
      </c>
      <c r="AU40" s="23">
        <f t="shared" si="16"/>
        <v>0</v>
      </c>
      <c r="AV40" s="23">
        <f t="shared" si="16"/>
        <v>0</v>
      </c>
      <c r="AW40" s="23">
        <f t="shared" si="16"/>
        <v>0</v>
      </c>
      <c r="AX40" s="23">
        <f t="shared" si="16"/>
        <v>0</v>
      </c>
      <c r="AY40" s="23">
        <f t="shared" si="16"/>
        <v>0</v>
      </c>
      <c r="AZ40" s="23">
        <f t="shared" si="16"/>
        <v>0</v>
      </c>
      <c r="BA40" s="23">
        <f t="shared" si="16"/>
        <v>0</v>
      </c>
      <c r="BB40" s="23">
        <f t="shared" si="16"/>
        <v>0</v>
      </c>
      <c r="BC40" s="23">
        <f t="shared" si="16"/>
        <v>0</v>
      </c>
      <c r="BD40" s="23">
        <f t="shared" si="16"/>
        <v>0</v>
      </c>
      <c r="BE40" s="23">
        <f t="shared" si="16"/>
        <v>0</v>
      </c>
      <c r="BF40" s="23">
        <f t="shared" si="16"/>
        <v>0</v>
      </c>
      <c r="BG40" s="23">
        <f t="shared" si="16"/>
        <v>0</v>
      </c>
      <c r="BH40" s="23">
        <f t="shared" si="16"/>
        <v>0</v>
      </c>
      <c r="BI40" s="23">
        <f t="shared" si="16"/>
        <v>0</v>
      </c>
      <c r="BJ40" s="23">
        <f t="shared" si="16"/>
        <v>0</v>
      </c>
      <c r="BK40" s="23">
        <f t="shared" si="16"/>
        <v>0</v>
      </c>
    </row>
    <row r="41" spans="3:63" x14ac:dyDescent="0.35">
      <c r="C41" s="4">
        <f t="shared" si="8"/>
        <v>0</v>
      </c>
      <c r="D41" s="23">
        <f t="shared" ref="D41:AI41" si="17">IF(D$35/12&lt;=$H$3,$H10,IF(D$35/12&lt;=$I$3,$I10,IF(D$35/12&lt;=$J$3,$J10,IF(D$35/12&lt;=$K$3,$K10,IF(D$35/12&lt;=$L$3,$L10,IF(D$35/12&gt;$L$3,$L10))))))</f>
        <v>0</v>
      </c>
      <c r="E41" s="23">
        <f t="shared" si="17"/>
        <v>0</v>
      </c>
      <c r="F41" s="23">
        <f t="shared" si="17"/>
        <v>0</v>
      </c>
      <c r="G41" s="23">
        <f t="shared" si="17"/>
        <v>0</v>
      </c>
      <c r="H41" s="23">
        <f t="shared" si="17"/>
        <v>0</v>
      </c>
      <c r="I41" s="23">
        <f t="shared" si="17"/>
        <v>0</v>
      </c>
      <c r="J41" s="23">
        <f t="shared" si="17"/>
        <v>0</v>
      </c>
      <c r="K41" s="23">
        <f t="shared" si="17"/>
        <v>0</v>
      </c>
      <c r="L41" s="23">
        <f t="shared" si="17"/>
        <v>0</v>
      </c>
      <c r="M41" s="23">
        <f t="shared" si="17"/>
        <v>0</v>
      </c>
      <c r="N41" s="23">
        <f t="shared" si="17"/>
        <v>0</v>
      </c>
      <c r="O41" s="23">
        <f t="shared" si="17"/>
        <v>0</v>
      </c>
      <c r="P41" s="23">
        <f t="shared" si="17"/>
        <v>0</v>
      </c>
      <c r="Q41" s="23">
        <f t="shared" si="17"/>
        <v>0</v>
      </c>
      <c r="R41" s="23">
        <f t="shared" si="17"/>
        <v>0</v>
      </c>
      <c r="S41" s="23">
        <f t="shared" si="17"/>
        <v>0</v>
      </c>
      <c r="T41" s="23">
        <f t="shared" si="17"/>
        <v>0</v>
      </c>
      <c r="U41" s="23">
        <f t="shared" si="17"/>
        <v>0</v>
      </c>
      <c r="V41" s="23">
        <f t="shared" si="17"/>
        <v>0</v>
      </c>
      <c r="W41" s="23">
        <f t="shared" si="17"/>
        <v>0</v>
      </c>
      <c r="X41" s="23">
        <f t="shared" si="17"/>
        <v>0</v>
      </c>
      <c r="Y41" s="23">
        <f t="shared" si="17"/>
        <v>0</v>
      </c>
      <c r="Z41" s="23">
        <f t="shared" si="17"/>
        <v>0</v>
      </c>
      <c r="AA41" s="23">
        <f t="shared" si="17"/>
        <v>0</v>
      </c>
      <c r="AB41" s="23">
        <f t="shared" si="17"/>
        <v>0</v>
      </c>
      <c r="AC41" s="23">
        <f t="shared" si="17"/>
        <v>0</v>
      </c>
      <c r="AD41" s="23">
        <f t="shared" si="17"/>
        <v>0</v>
      </c>
      <c r="AE41" s="23">
        <f t="shared" si="17"/>
        <v>0</v>
      </c>
      <c r="AF41" s="23">
        <f t="shared" si="17"/>
        <v>0</v>
      </c>
      <c r="AG41" s="23">
        <f t="shared" si="17"/>
        <v>0</v>
      </c>
      <c r="AH41" s="23">
        <f t="shared" si="17"/>
        <v>0</v>
      </c>
      <c r="AI41" s="23">
        <f t="shared" si="17"/>
        <v>0</v>
      </c>
      <c r="AJ41" s="23">
        <f t="shared" ref="AJ41:BK41" si="18">IF(AJ$35/12&lt;=$H$3,$H10,IF(AJ$35/12&lt;=$I$3,$I10,IF(AJ$35/12&lt;=$J$3,$J10,IF(AJ$35/12&lt;=$K$3,$K10,IF(AJ$35/12&lt;=$L$3,$L10,IF(AJ$35/12&gt;$L$3,$L10))))))</f>
        <v>0</v>
      </c>
      <c r="AK41" s="23">
        <f t="shared" si="18"/>
        <v>0</v>
      </c>
      <c r="AL41" s="23">
        <f t="shared" si="18"/>
        <v>0</v>
      </c>
      <c r="AM41" s="23">
        <f t="shared" si="18"/>
        <v>0</v>
      </c>
      <c r="AN41" s="23">
        <f t="shared" si="18"/>
        <v>0</v>
      </c>
      <c r="AO41" s="23">
        <f t="shared" si="18"/>
        <v>0</v>
      </c>
      <c r="AP41" s="23">
        <f t="shared" si="18"/>
        <v>0</v>
      </c>
      <c r="AQ41" s="23">
        <f t="shared" si="18"/>
        <v>0</v>
      </c>
      <c r="AR41" s="23">
        <f t="shared" si="18"/>
        <v>0</v>
      </c>
      <c r="AS41" s="23">
        <f t="shared" si="18"/>
        <v>0</v>
      </c>
      <c r="AT41" s="23">
        <f t="shared" si="18"/>
        <v>0</v>
      </c>
      <c r="AU41" s="23">
        <f t="shared" si="18"/>
        <v>0</v>
      </c>
      <c r="AV41" s="23">
        <f t="shared" si="18"/>
        <v>0</v>
      </c>
      <c r="AW41" s="23">
        <f t="shared" si="18"/>
        <v>0</v>
      </c>
      <c r="AX41" s="23">
        <f t="shared" si="18"/>
        <v>0</v>
      </c>
      <c r="AY41" s="23">
        <f t="shared" si="18"/>
        <v>0</v>
      </c>
      <c r="AZ41" s="23">
        <f t="shared" si="18"/>
        <v>0</v>
      </c>
      <c r="BA41" s="23">
        <f t="shared" si="18"/>
        <v>0</v>
      </c>
      <c r="BB41" s="23">
        <f t="shared" si="18"/>
        <v>0</v>
      </c>
      <c r="BC41" s="23">
        <f t="shared" si="18"/>
        <v>0</v>
      </c>
      <c r="BD41" s="23">
        <f t="shared" si="18"/>
        <v>0</v>
      </c>
      <c r="BE41" s="23">
        <f t="shared" si="18"/>
        <v>0</v>
      </c>
      <c r="BF41" s="23">
        <f t="shared" si="18"/>
        <v>0</v>
      </c>
      <c r="BG41" s="23">
        <f t="shared" si="18"/>
        <v>0</v>
      </c>
      <c r="BH41" s="23">
        <f t="shared" si="18"/>
        <v>0</v>
      </c>
      <c r="BI41" s="23">
        <f t="shared" si="18"/>
        <v>0</v>
      </c>
      <c r="BJ41" s="23">
        <f t="shared" si="18"/>
        <v>0</v>
      </c>
      <c r="BK41" s="23">
        <f t="shared" si="18"/>
        <v>0</v>
      </c>
    </row>
    <row r="42" spans="3:63" x14ac:dyDescent="0.35">
      <c r="C42" s="4">
        <f t="shared" si="8"/>
        <v>0</v>
      </c>
      <c r="D42" s="23">
        <f t="shared" ref="D42:AI42" si="19">IF(D$35/12&lt;=$H$3,$H11,IF(D$35/12&lt;=$I$3,$I11,IF(D$35/12&lt;=$J$3,$J11,IF(D$35/12&lt;=$K$3,$K11,IF(D$35/12&lt;=$L$3,$L11,IF(D$35/12&gt;$L$3,$L11))))))</f>
        <v>0</v>
      </c>
      <c r="E42" s="23">
        <f t="shared" si="19"/>
        <v>0</v>
      </c>
      <c r="F42" s="23">
        <f t="shared" si="19"/>
        <v>0</v>
      </c>
      <c r="G42" s="23">
        <f t="shared" si="19"/>
        <v>0</v>
      </c>
      <c r="H42" s="23">
        <f t="shared" si="19"/>
        <v>0</v>
      </c>
      <c r="I42" s="23">
        <f t="shared" si="19"/>
        <v>0</v>
      </c>
      <c r="J42" s="23">
        <f t="shared" si="19"/>
        <v>0</v>
      </c>
      <c r="K42" s="23">
        <f t="shared" si="19"/>
        <v>0</v>
      </c>
      <c r="L42" s="23">
        <f t="shared" si="19"/>
        <v>0</v>
      </c>
      <c r="M42" s="23">
        <f t="shared" si="19"/>
        <v>0</v>
      </c>
      <c r="N42" s="23">
        <f t="shared" si="19"/>
        <v>0</v>
      </c>
      <c r="O42" s="23">
        <f t="shared" si="19"/>
        <v>0</v>
      </c>
      <c r="P42" s="23">
        <f t="shared" si="19"/>
        <v>0</v>
      </c>
      <c r="Q42" s="23">
        <f t="shared" si="19"/>
        <v>0</v>
      </c>
      <c r="R42" s="23">
        <f t="shared" si="19"/>
        <v>0</v>
      </c>
      <c r="S42" s="23">
        <f t="shared" si="19"/>
        <v>0</v>
      </c>
      <c r="T42" s="23">
        <f t="shared" si="19"/>
        <v>0</v>
      </c>
      <c r="U42" s="23">
        <f t="shared" si="19"/>
        <v>0</v>
      </c>
      <c r="V42" s="23">
        <f t="shared" si="19"/>
        <v>0</v>
      </c>
      <c r="W42" s="23">
        <f t="shared" si="19"/>
        <v>0</v>
      </c>
      <c r="X42" s="23">
        <f t="shared" si="19"/>
        <v>0</v>
      </c>
      <c r="Y42" s="23">
        <f t="shared" si="19"/>
        <v>0</v>
      </c>
      <c r="Z42" s="23">
        <f t="shared" si="19"/>
        <v>0</v>
      </c>
      <c r="AA42" s="23">
        <f t="shared" si="19"/>
        <v>0</v>
      </c>
      <c r="AB42" s="23">
        <f t="shared" si="19"/>
        <v>0</v>
      </c>
      <c r="AC42" s="23">
        <f t="shared" si="19"/>
        <v>0</v>
      </c>
      <c r="AD42" s="23">
        <f t="shared" si="19"/>
        <v>0</v>
      </c>
      <c r="AE42" s="23">
        <f t="shared" si="19"/>
        <v>0</v>
      </c>
      <c r="AF42" s="23">
        <f t="shared" si="19"/>
        <v>0</v>
      </c>
      <c r="AG42" s="23">
        <f t="shared" si="19"/>
        <v>0</v>
      </c>
      <c r="AH42" s="23">
        <f t="shared" si="19"/>
        <v>0</v>
      </c>
      <c r="AI42" s="23">
        <f t="shared" si="19"/>
        <v>0</v>
      </c>
      <c r="AJ42" s="23">
        <f t="shared" ref="AJ42:BK42" si="20">IF(AJ$35/12&lt;=$H$3,$H11,IF(AJ$35/12&lt;=$I$3,$I11,IF(AJ$35/12&lt;=$J$3,$J11,IF(AJ$35/12&lt;=$K$3,$K11,IF(AJ$35/12&lt;=$L$3,$L11,IF(AJ$35/12&gt;$L$3,$L11))))))</f>
        <v>0</v>
      </c>
      <c r="AK42" s="23">
        <f t="shared" si="20"/>
        <v>0</v>
      </c>
      <c r="AL42" s="23">
        <f t="shared" si="20"/>
        <v>0</v>
      </c>
      <c r="AM42" s="23">
        <f t="shared" si="20"/>
        <v>0</v>
      </c>
      <c r="AN42" s="23">
        <f t="shared" si="20"/>
        <v>0</v>
      </c>
      <c r="AO42" s="23">
        <f t="shared" si="20"/>
        <v>0</v>
      </c>
      <c r="AP42" s="23">
        <f t="shared" si="20"/>
        <v>0</v>
      </c>
      <c r="AQ42" s="23">
        <f t="shared" si="20"/>
        <v>0</v>
      </c>
      <c r="AR42" s="23">
        <f t="shared" si="20"/>
        <v>0</v>
      </c>
      <c r="AS42" s="23">
        <f t="shared" si="20"/>
        <v>0</v>
      </c>
      <c r="AT42" s="23">
        <f t="shared" si="20"/>
        <v>0</v>
      </c>
      <c r="AU42" s="23">
        <f t="shared" si="20"/>
        <v>0</v>
      </c>
      <c r="AV42" s="23">
        <f t="shared" si="20"/>
        <v>0</v>
      </c>
      <c r="AW42" s="23">
        <f t="shared" si="20"/>
        <v>0</v>
      </c>
      <c r="AX42" s="23">
        <f t="shared" si="20"/>
        <v>0</v>
      </c>
      <c r="AY42" s="23">
        <f t="shared" si="20"/>
        <v>0</v>
      </c>
      <c r="AZ42" s="23">
        <f t="shared" si="20"/>
        <v>0</v>
      </c>
      <c r="BA42" s="23">
        <f t="shared" si="20"/>
        <v>0</v>
      </c>
      <c r="BB42" s="23">
        <f t="shared" si="20"/>
        <v>0</v>
      </c>
      <c r="BC42" s="23">
        <f t="shared" si="20"/>
        <v>0</v>
      </c>
      <c r="BD42" s="23">
        <f t="shared" si="20"/>
        <v>0</v>
      </c>
      <c r="BE42" s="23">
        <f t="shared" si="20"/>
        <v>0</v>
      </c>
      <c r="BF42" s="23">
        <f t="shared" si="20"/>
        <v>0</v>
      </c>
      <c r="BG42" s="23">
        <f t="shared" si="20"/>
        <v>0</v>
      </c>
      <c r="BH42" s="23">
        <f t="shared" si="20"/>
        <v>0</v>
      </c>
      <c r="BI42" s="23">
        <f t="shared" si="20"/>
        <v>0</v>
      </c>
      <c r="BJ42" s="23">
        <f t="shared" si="20"/>
        <v>0</v>
      </c>
      <c r="BK42" s="23">
        <f t="shared" si="20"/>
        <v>0</v>
      </c>
    </row>
    <row r="43" spans="3:63" x14ac:dyDescent="0.35">
      <c r="C43" s="4">
        <f t="shared" si="8"/>
        <v>0</v>
      </c>
      <c r="D43" s="23">
        <f t="shared" ref="D43:AI43" si="21">IF(D$35/12&lt;=$H$3,$H12,IF(D$35/12&lt;=$I$3,$I12,IF(D$35/12&lt;=$J$3,$J12,IF(D$35/12&lt;=$K$3,$K12,IF(D$35/12&lt;=$L$3,$L12,IF(D$35/12&gt;$L$3,$L12))))))</f>
        <v>0</v>
      </c>
      <c r="E43" s="23">
        <f t="shared" si="21"/>
        <v>0</v>
      </c>
      <c r="F43" s="23">
        <f t="shared" si="21"/>
        <v>0</v>
      </c>
      <c r="G43" s="23">
        <f t="shared" si="21"/>
        <v>0</v>
      </c>
      <c r="H43" s="23">
        <f t="shared" si="21"/>
        <v>0</v>
      </c>
      <c r="I43" s="23">
        <f t="shared" si="21"/>
        <v>0</v>
      </c>
      <c r="J43" s="23">
        <f t="shared" si="21"/>
        <v>0</v>
      </c>
      <c r="K43" s="23">
        <f t="shared" si="21"/>
        <v>0</v>
      </c>
      <c r="L43" s="23">
        <f t="shared" si="21"/>
        <v>0</v>
      </c>
      <c r="M43" s="23">
        <f t="shared" si="21"/>
        <v>0</v>
      </c>
      <c r="N43" s="23">
        <f t="shared" si="21"/>
        <v>0</v>
      </c>
      <c r="O43" s="23">
        <f t="shared" si="21"/>
        <v>0</v>
      </c>
      <c r="P43" s="23">
        <f t="shared" si="21"/>
        <v>0</v>
      </c>
      <c r="Q43" s="23">
        <f t="shared" si="21"/>
        <v>0</v>
      </c>
      <c r="R43" s="23">
        <f t="shared" si="21"/>
        <v>0</v>
      </c>
      <c r="S43" s="23">
        <f t="shared" si="21"/>
        <v>0</v>
      </c>
      <c r="T43" s="23">
        <f t="shared" si="21"/>
        <v>0</v>
      </c>
      <c r="U43" s="23">
        <f t="shared" si="21"/>
        <v>0</v>
      </c>
      <c r="V43" s="23">
        <f t="shared" si="21"/>
        <v>0</v>
      </c>
      <c r="W43" s="23">
        <f t="shared" si="21"/>
        <v>0</v>
      </c>
      <c r="X43" s="23">
        <f t="shared" si="21"/>
        <v>0</v>
      </c>
      <c r="Y43" s="23">
        <f t="shared" si="21"/>
        <v>0</v>
      </c>
      <c r="Z43" s="23">
        <f t="shared" si="21"/>
        <v>0</v>
      </c>
      <c r="AA43" s="23">
        <f t="shared" si="21"/>
        <v>0</v>
      </c>
      <c r="AB43" s="23">
        <f t="shared" si="21"/>
        <v>0</v>
      </c>
      <c r="AC43" s="23">
        <f t="shared" si="21"/>
        <v>0</v>
      </c>
      <c r="AD43" s="23">
        <f t="shared" si="21"/>
        <v>0</v>
      </c>
      <c r="AE43" s="23">
        <f t="shared" si="21"/>
        <v>0</v>
      </c>
      <c r="AF43" s="23">
        <f t="shared" si="21"/>
        <v>0</v>
      </c>
      <c r="AG43" s="23">
        <f t="shared" si="21"/>
        <v>0</v>
      </c>
      <c r="AH43" s="23">
        <f t="shared" si="21"/>
        <v>0</v>
      </c>
      <c r="AI43" s="23">
        <f t="shared" si="21"/>
        <v>0</v>
      </c>
      <c r="AJ43" s="23">
        <f t="shared" ref="AJ43:BK43" si="22">IF(AJ$35/12&lt;=$H$3,$H12,IF(AJ$35/12&lt;=$I$3,$I12,IF(AJ$35/12&lt;=$J$3,$J12,IF(AJ$35/12&lt;=$K$3,$K12,IF(AJ$35/12&lt;=$L$3,$L12,IF(AJ$35/12&gt;$L$3,$L12))))))</f>
        <v>0</v>
      </c>
      <c r="AK43" s="23">
        <f t="shared" si="22"/>
        <v>0</v>
      </c>
      <c r="AL43" s="23">
        <f t="shared" si="22"/>
        <v>0</v>
      </c>
      <c r="AM43" s="23">
        <f t="shared" si="22"/>
        <v>0</v>
      </c>
      <c r="AN43" s="23">
        <f t="shared" si="22"/>
        <v>0</v>
      </c>
      <c r="AO43" s="23">
        <f t="shared" si="22"/>
        <v>0</v>
      </c>
      <c r="AP43" s="23">
        <f t="shared" si="22"/>
        <v>0</v>
      </c>
      <c r="AQ43" s="23">
        <f t="shared" si="22"/>
        <v>0</v>
      </c>
      <c r="AR43" s="23">
        <f t="shared" si="22"/>
        <v>0</v>
      </c>
      <c r="AS43" s="23">
        <f t="shared" si="22"/>
        <v>0</v>
      </c>
      <c r="AT43" s="23">
        <f t="shared" si="22"/>
        <v>0</v>
      </c>
      <c r="AU43" s="23">
        <f t="shared" si="22"/>
        <v>0</v>
      </c>
      <c r="AV43" s="23">
        <f t="shared" si="22"/>
        <v>0</v>
      </c>
      <c r="AW43" s="23">
        <f t="shared" si="22"/>
        <v>0</v>
      </c>
      <c r="AX43" s="23">
        <f t="shared" si="22"/>
        <v>0</v>
      </c>
      <c r="AY43" s="23">
        <f t="shared" si="22"/>
        <v>0</v>
      </c>
      <c r="AZ43" s="23">
        <f t="shared" si="22"/>
        <v>0</v>
      </c>
      <c r="BA43" s="23">
        <f t="shared" si="22"/>
        <v>0</v>
      </c>
      <c r="BB43" s="23">
        <f t="shared" si="22"/>
        <v>0</v>
      </c>
      <c r="BC43" s="23">
        <f t="shared" si="22"/>
        <v>0</v>
      </c>
      <c r="BD43" s="23">
        <f t="shared" si="22"/>
        <v>0</v>
      </c>
      <c r="BE43" s="23">
        <f t="shared" si="22"/>
        <v>0</v>
      </c>
      <c r="BF43" s="23">
        <f t="shared" si="22"/>
        <v>0</v>
      </c>
      <c r="BG43" s="23">
        <f t="shared" si="22"/>
        <v>0</v>
      </c>
      <c r="BH43" s="23">
        <f t="shared" si="22"/>
        <v>0</v>
      </c>
      <c r="BI43" s="23">
        <f t="shared" si="22"/>
        <v>0</v>
      </c>
      <c r="BJ43" s="23">
        <f t="shared" si="22"/>
        <v>0</v>
      </c>
      <c r="BK43" s="23">
        <f t="shared" si="22"/>
        <v>0</v>
      </c>
    </row>
    <row r="44" spans="3:63" x14ac:dyDescent="0.35">
      <c r="C44" s="4">
        <f t="shared" si="8"/>
        <v>0</v>
      </c>
      <c r="D44" s="23">
        <f t="shared" ref="D44:AI44" si="23">IF(D$35/12&lt;=$H$3,$H13,IF(D$35/12&lt;=$I$3,$I13,IF(D$35/12&lt;=$J$3,$J13,IF(D$35/12&lt;=$K$3,$K13,IF(D$35/12&lt;=$L$3,$L13,IF(D$35/12&gt;$L$3,$L13))))))</f>
        <v>0</v>
      </c>
      <c r="E44" s="23">
        <f t="shared" si="23"/>
        <v>0</v>
      </c>
      <c r="F44" s="23">
        <f t="shared" si="23"/>
        <v>0</v>
      </c>
      <c r="G44" s="23">
        <f t="shared" si="23"/>
        <v>0</v>
      </c>
      <c r="H44" s="23">
        <f t="shared" si="23"/>
        <v>0</v>
      </c>
      <c r="I44" s="23">
        <f t="shared" si="23"/>
        <v>0</v>
      </c>
      <c r="J44" s="23">
        <f t="shared" si="23"/>
        <v>0</v>
      </c>
      <c r="K44" s="23">
        <f t="shared" si="23"/>
        <v>0</v>
      </c>
      <c r="L44" s="23">
        <f t="shared" si="23"/>
        <v>0</v>
      </c>
      <c r="M44" s="23">
        <f t="shared" si="23"/>
        <v>0</v>
      </c>
      <c r="N44" s="23">
        <f t="shared" si="23"/>
        <v>0</v>
      </c>
      <c r="O44" s="23">
        <f t="shared" si="23"/>
        <v>0</v>
      </c>
      <c r="P44" s="23">
        <f t="shared" si="23"/>
        <v>0</v>
      </c>
      <c r="Q44" s="23">
        <f t="shared" si="23"/>
        <v>0</v>
      </c>
      <c r="R44" s="23">
        <f t="shared" si="23"/>
        <v>0</v>
      </c>
      <c r="S44" s="23">
        <f t="shared" si="23"/>
        <v>0</v>
      </c>
      <c r="T44" s="23">
        <f t="shared" si="23"/>
        <v>0</v>
      </c>
      <c r="U44" s="23">
        <f t="shared" si="23"/>
        <v>0</v>
      </c>
      <c r="V44" s="23">
        <f t="shared" si="23"/>
        <v>0</v>
      </c>
      <c r="W44" s="23">
        <f t="shared" si="23"/>
        <v>0</v>
      </c>
      <c r="X44" s="23">
        <f t="shared" si="23"/>
        <v>0</v>
      </c>
      <c r="Y44" s="23">
        <f t="shared" si="23"/>
        <v>0</v>
      </c>
      <c r="Z44" s="23">
        <f t="shared" si="23"/>
        <v>0</v>
      </c>
      <c r="AA44" s="23">
        <f t="shared" si="23"/>
        <v>0</v>
      </c>
      <c r="AB44" s="23">
        <f t="shared" si="23"/>
        <v>0</v>
      </c>
      <c r="AC44" s="23">
        <f t="shared" si="23"/>
        <v>0</v>
      </c>
      <c r="AD44" s="23">
        <f t="shared" si="23"/>
        <v>0</v>
      </c>
      <c r="AE44" s="23">
        <f t="shared" si="23"/>
        <v>0</v>
      </c>
      <c r="AF44" s="23">
        <f t="shared" si="23"/>
        <v>0</v>
      </c>
      <c r="AG44" s="23">
        <f t="shared" si="23"/>
        <v>0</v>
      </c>
      <c r="AH44" s="23">
        <f t="shared" si="23"/>
        <v>0</v>
      </c>
      <c r="AI44" s="23">
        <f t="shared" si="23"/>
        <v>0</v>
      </c>
      <c r="AJ44" s="23">
        <f t="shared" ref="AJ44:BK44" si="24">IF(AJ$35/12&lt;=$H$3,$H13,IF(AJ$35/12&lt;=$I$3,$I13,IF(AJ$35/12&lt;=$J$3,$J13,IF(AJ$35/12&lt;=$K$3,$K13,IF(AJ$35/12&lt;=$L$3,$L13,IF(AJ$35/12&gt;$L$3,$L13))))))</f>
        <v>0</v>
      </c>
      <c r="AK44" s="23">
        <f t="shared" si="24"/>
        <v>0</v>
      </c>
      <c r="AL44" s="23">
        <f t="shared" si="24"/>
        <v>0</v>
      </c>
      <c r="AM44" s="23">
        <f t="shared" si="24"/>
        <v>0</v>
      </c>
      <c r="AN44" s="23">
        <f t="shared" si="24"/>
        <v>0</v>
      </c>
      <c r="AO44" s="23">
        <f t="shared" si="24"/>
        <v>0</v>
      </c>
      <c r="AP44" s="23">
        <f t="shared" si="24"/>
        <v>0</v>
      </c>
      <c r="AQ44" s="23">
        <f t="shared" si="24"/>
        <v>0</v>
      </c>
      <c r="AR44" s="23">
        <f t="shared" si="24"/>
        <v>0</v>
      </c>
      <c r="AS44" s="23">
        <f t="shared" si="24"/>
        <v>0</v>
      </c>
      <c r="AT44" s="23">
        <f t="shared" si="24"/>
        <v>0</v>
      </c>
      <c r="AU44" s="23">
        <f t="shared" si="24"/>
        <v>0</v>
      </c>
      <c r="AV44" s="23">
        <f t="shared" si="24"/>
        <v>0</v>
      </c>
      <c r="AW44" s="23">
        <f t="shared" si="24"/>
        <v>0</v>
      </c>
      <c r="AX44" s="23">
        <f t="shared" si="24"/>
        <v>0</v>
      </c>
      <c r="AY44" s="23">
        <f t="shared" si="24"/>
        <v>0</v>
      </c>
      <c r="AZ44" s="23">
        <f t="shared" si="24"/>
        <v>0</v>
      </c>
      <c r="BA44" s="23">
        <f t="shared" si="24"/>
        <v>0</v>
      </c>
      <c r="BB44" s="23">
        <f t="shared" si="24"/>
        <v>0</v>
      </c>
      <c r="BC44" s="23">
        <f t="shared" si="24"/>
        <v>0</v>
      </c>
      <c r="BD44" s="23">
        <f t="shared" si="24"/>
        <v>0</v>
      </c>
      <c r="BE44" s="23">
        <f t="shared" si="24"/>
        <v>0</v>
      </c>
      <c r="BF44" s="23">
        <f t="shared" si="24"/>
        <v>0</v>
      </c>
      <c r="BG44" s="23">
        <f t="shared" si="24"/>
        <v>0</v>
      </c>
      <c r="BH44" s="23">
        <f t="shared" si="24"/>
        <v>0</v>
      </c>
      <c r="BI44" s="23">
        <f t="shared" si="24"/>
        <v>0</v>
      </c>
      <c r="BJ44" s="23">
        <f t="shared" si="24"/>
        <v>0</v>
      </c>
      <c r="BK44" s="23">
        <f t="shared" si="24"/>
        <v>0</v>
      </c>
    </row>
    <row r="45" spans="3:63" x14ac:dyDescent="0.35">
      <c r="C45" s="4">
        <f t="shared" si="8"/>
        <v>0</v>
      </c>
      <c r="D45" s="23">
        <f t="shared" ref="D45:AI45" si="25">IF(D$35/12&lt;=$H$3,$H14,IF(D$35/12&lt;=$I$3,$I14,IF(D$35/12&lt;=$J$3,$J14,IF(D$35/12&lt;=$K$3,$K14,IF(D$35/12&lt;=$L$3,$L14,IF(D$35/12&gt;$L$3,$L14))))))</f>
        <v>0</v>
      </c>
      <c r="E45" s="23">
        <f t="shared" si="25"/>
        <v>0</v>
      </c>
      <c r="F45" s="23">
        <f t="shared" si="25"/>
        <v>0</v>
      </c>
      <c r="G45" s="23">
        <f t="shared" si="25"/>
        <v>0</v>
      </c>
      <c r="H45" s="23">
        <f t="shared" si="25"/>
        <v>0</v>
      </c>
      <c r="I45" s="23">
        <f t="shared" si="25"/>
        <v>0</v>
      </c>
      <c r="J45" s="23">
        <f t="shared" si="25"/>
        <v>0</v>
      </c>
      <c r="K45" s="23">
        <f t="shared" si="25"/>
        <v>0</v>
      </c>
      <c r="L45" s="23">
        <f t="shared" si="25"/>
        <v>0</v>
      </c>
      <c r="M45" s="23">
        <f t="shared" si="25"/>
        <v>0</v>
      </c>
      <c r="N45" s="23">
        <f t="shared" si="25"/>
        <v>0</v>
      </c>
      <c r="O45" s="23">
        <f t="shared" si="25"/>
        <v>0</v>
      </c>
      <c r="P45" s="23">
        <f t="shared" si="25"/>
        <v>0</v>
      </c>
      <c r="Q45" s="23">
        <f t="shared" si="25"/>
        <v>0</v>
      </c>
      <c r="R45" s="23">
        <f t="shared" si="25"/>
        <v>0</v>
      </c>
      <c r="S45" s="23">
        <f t="shared" si="25"/>
        <v>0</v>
      </c>
      <c r="T45" s="23">
        <f t="shared" si="25"/>
        <v>0</v>
      </c>
      <c r="U45" s="23">
        <f t="shared" si="25"/>
        <v>0</v>
      </c>
      <c r="V45" s="23">
        <f t="shared" si="25"/>
        <v>0</v>
      </c>
      <c r="W45" s="23">
        <f t="shared" si="25"/>
        <v>0</v>
      </c>
      <c r="X45" s="23">
        <f t="shared" si="25"/>
        <v>0</v>
      </c>
      <c r="Y45" s="23">
        <f t="shared" si="25"/>
        <v>0</v>
      </c>
      <c r="Z45" s="23">
        <f t="shared" si="25"/>
        <v>0</v>
      </c>
      <c r="AA45" s="23">
        <f t="shared" si="25"/>
        <v>0</v>
      </c>
      <c r="AB45" s="23">
        <f t="shared" si="25"/>
        <v>0</v>
      </c>
      <c r="AC45" s="23">
        <f t="shared" si="25"/>
        <v>0</v>
      </c>
      <c r="AD45" s="23">
        <f t="shared" si="25"/>
        <v>0</v>
      </c>
      <c r="AE45" s="23">
        <f t="shared" si="25"/>
        <v>0</v>
      </c>
      <c r="AF45" s="23">
        <f t="shared" si="25"/>
        <v>0</v>
      </c>
      <c r="AG45" s="23">
        <f t="shared" si="25"/>
        <v>0</v>
      </c>
      <c r="AH45" s="23">
        <f t="shared" si="25"/>
        <v>0</v>
      </c>
      <c r="AI45" s="23">
        <f t="shared" si="25"/>
        <v>0</v>
      </c>
      <c r="AJ45" s="23">
        <f t="shared" ref="AJ45:BK45" si="26">IF(AJ$35/12&lt;=$H$3,$H14,IF(AJ$35/12&lt;=$I$3,$I14,IF(AJ$35/12&lt;=$J$3,$J14,IF(AJ$35/12&lt;=$K$3,$K14,IF(AJ$35/12&lt;=$L$3,$L14,IF(AJ$35/12&gt;$L$3,$L14))))))</f>
        <v>0</v>
      </c>
      <c r="AK45" s="23">
        <f t="shared" si="26"/>
        <v>0</v>
      </c>
      <c r="AL45" s="23">
        <f t="shared" si="26"/>
        <v>0</v>
      </c>
      <c r="AM45" s="23">
        <f t="shared" si="26"/>
        <v>0</v>
      </c>
      <c r="AN45" s="23">
        <f t="shared" si="26"/>
        <v>0</v>
      </c>
      <c r="AO45" s="23">
        <f t="shared" si="26"/>
        <v>0</v>
      </c>
      <c r="AP45" s="23">
        <f t="shared" si="26"/>
        <v>0</v>
      </c>
      <c r="AQ45" s="23">
        <f t="shared" si="26"/>
        <v>0</v>
      </c>
      <c r="AR45" s="23">
        <f t="shared" si="26"/>
        <v>0</v>
      </c>
      <c r="AS45" s="23">
        <f t="shared" si="26"/>
        <v>0</v>
      </c>
      <c r="AT45" s="23">
        <f t="shared" si="26"/>
        <v>0</v>
      </c>
      <c r="AU45" s="23">
        <f t="shared" si="26"/>
        <v>0</v>
      </c>
      <c r="AV45" s="23">
        <f t="shared" si="26"/>
        <v>0</v>
      </c>
      <c r="AW45" s="23">
        <f t="shared" si="26"/>
        <v>0</v>
      </c>
      <c r="AX45" s="23">
        <f t="shared" si="26"/>
        <v>0</v>
      </c>
      <c r="AY45" s="23">
        <f t="shared" si="26"/>
        <v>0</v>
      </c>
      <c r="AZ45" s="23">
        <f t="shared" si="26"/>
        <v>0</v>
      </c>
      <c r="BA45" s="23">
        <f t="shared" si="26"/>
        <v>0</v>
      </c>
      <c r="BB45" s="23">
        <f t="shared" si="26"/>
        <v>0</v>
      </c>
      <c r="BC45" s="23">
        <f t="shared" si="26"/>
        <v>0</v>
      </c>
      <c r="BD45" s="23">
        <f t="shared" si="26"/>
        <v>0</v>
      </c>
      <c r="BE45" s="23">
        <f t="shared" si="26"/>
        <v>0</v>
      </c>
      <c r="BF45" s="23">
        <f t="shared" si="26"/>
        <v>0</v>
      </c>
      <c r="BG45" s="23">
        <f t="shared" si="26"/>
        <v>0</v>
      </c>
      <c r="BH45" s="23">
        <f t="shared" si="26"/>
        <v>0</v>
      </c>
      <c r="BI45" s="23">
        <f t="shared" si="26"/>
        <v>0</v>
      </c>
      <c r="BJ45" s="23">
        <f t="shared" si="26"/>
        <v>0</v>
      </c>
      <c r="BK45" s="23">
        <f t="shared" si="26"/>
        <v>0</v>
      </c>
    </row>
    <row r="46" spans="3:63" x14ac:dyDescent="0.35">
      <c r="C46" s="4">
        <f t="shared" si="8"/>
        <v>0</v>
      </c>
      <c r="D46" s="23">
        <f t="shared" ref="D46:AI46" si="27">IF(D$35/12&lt;=$H$3,$H15,IF(D$35/12&lt;=$I$3,$I15,IF(D$35/12&lt;=$J$3,$J15,IF(D$35/12&lt;=$K$3,$K15,IF(D$35/12&lt;=$L$3,$L15,IF(D$35/12&gt;$L$3,$L15))))))</f>
        <v>0</v>
      </c>
      <c r="E46" s="23">
        <f t="shared" si="27"/>
        <v>0</v>
      </c>
      <c r="F46" s="23">
        <f t="shared" si="27"/>
        <v>0</v>
      </c>
      <c r="G46" s="23">
        <f t="shared" si="27"/>
        <v>0</v>
      </c>
      <c r="H46" s="23">
        <f t="shared" si="27"/>
        <v>0</v>
      </c>
      <c r="I46" s="23">
        <f t="shared" si="27"/>
        <v>0</v>
      </c>
      <c r="J46" s="23">
        <f t="shared" si="27"/>
        <v>0</v>
      </c>
      <c r="K46" s="23">
        <f t="shared" si="27"/>
        <v>0</v>
      </c>
      <c r="L46" s="23">
        <f t="shared" si="27"/>
        <v>0</v>
      </c>
      <c r="M46" s="23">
        <f t="shared" si="27"/>
        <v>0</v>
      </c>
      <c r="N46" s="23">
        <f t="shared" si="27"/>
        <v>0</v>
      </c>
      <c r="O46" s="23">
        <f t="shared" si="27"/>
        <v>0</v>
      </c>
      <c r="P46" s="23">
        <f t="shared" si="27"/>
        <v>0</v>
      </c>
      <c r="Q46" s="23">
        <f t="shared" si="27"/>
        <v>0</v>
      </c>
      <c r="R46" s="23">
        <f t="shared" si="27"/>
        <v>0</v>
      </c>
      <c r="S46" s="23">
        <f t="shared" si="27"/>
        <v>0</v>
      </c>
      <c r="T46" s="23">
        <f t="shared" si="27"/>
        <v>0</v>
      </c>
      <c r="U46" s="23">
        <f t="shared" si="27"/>
        <v>0</v>
      </c>
      <c r="V46" s="23">
        <f t="shared" si="27"/>
        <v>0</v>
      </c>
      <c r="W46" s="23">
        <f t="shared" si="27"/>
        <v>0</v>
      </c>
      <c r="X46" s="23">
        <f t="shared" si="27"/>
        <v>0</v>
      </c>
      <c r="Y46" s="23">
        <f t="shared" si="27"/>
        <v>0</v>
      </c>
      <c r="Z46" s="23">
        <f t="shared" si="27"/>
        <v>0</v>
      </c>
      <c r="AA46" s="23">
        <f t="shared" si="27"/>
        <v>0</v>
      </c>
      <c r="AB46" s="23">
        <f t="shared" si="27"/>
        <v>0</v>
      </c>
      <c r="AC46" s="23">
        <f t="shared" si="27"/>
        <v>0</v>
      </c>
      <c r="AD46" s="23">
        <f t="shared" si="27"/>
        <v>0</v>
      </c>
      <c r="AE46" s="23">
        <f t="shared" si="27"/>
        <v>0</v>
      </c>
      <c r="AF46" s="23">
        <f t="shared" si="27"/>
        <v>0</v>
      </c>
      <c r="AG46" s="23">
        <f t="shared" si="27"/>
        <v>0</v>
      </c>
      <c r="AH46" s="23">
        <f t="shared" si="27"/>
        <v>0</v>
      </c>
      <c r="AI46" s="23">
        <f t="shared" si="27"/>
        <v>0</v>
      </c>
      <c r="AJ46" s="23">
        <f t="shared" ref="AJ46:BK46" si="28">IF(AJ$35/12&lt;=$H$3,$H15,IF(AJ$35/12&lt;=$I$3,$I15,IF(AJ$35/12&lt;=$J$3,$J15,IF(AJ$35/12&lt;=$K$3,$K15,IF(AJ$35/12&lt;=$L$3,$L15,IF(AJ$35/12&gt;$L$3,$L15))))))</f>
        <v>0</v>
      </c>
      <c r="AK46" s="23">
        <f t="shared" si="28"/>
        <v>0</v>
      </c>
      <c r="AL46" s="23">
        <f t="shared" si="28"/>
        <v>0</v>
      </c>
      <c r="AM46" s="23">
        <f t="shared" si="28"/>
        <v>0</v>
      </c>
      <c r="AN46" s="23">
        <f t="shared" si="28"/>
        <v>0</v>
      </c>
      <c r="AO46" s="23">
        <f t="shared" si="28"/>
        <v>0</v>
      </c>
      <c r="AP46" s="23">
        <f t="shared" si="28"/>
        <v>0</v>
      </c>
      <c r="AQ46" s="23">
        <f t="shared" si="28"/>
        <v>0</v>
      </c>
      <c r="AR46" s="23">
        <f t="shared" si="28"/>
        <v>0</v>
      </c>
      <c r="AS46" s="23">
        <f t="shared" si="28"/>
        <v>0</v>
      </c>
      <c r="AT46" s="23">
        <f t="shared" si="28"/>
        <v>0</v>
      </c>
      <c r="AU46" s="23">
        <f t="shared" si="28"/>
        <v>0</v>
      </c>
      <c r="AV46" s="23">
        <f t="shared" si="28"/>
        <v>0</v>
      </c>
      <c r="AW46" s="23">
        <f t="shared" si="28"/>
        <v>0</v>
      </c>
      <c r="AX46" s="23">
        <f t="shared" si="28"/>
        <v>0</v>
      </c>
      <c r="AY46" s="23">
        <f t="shared" si="28"/>
        <v>0</v>
      </c>
      <c r="AZ46" s="23">
        <f t="shared" si="28"/>
        <v>0</v>
      </c>
      <c r="BA46" s="23">
        <f t="shared" si="28"/>
        <v>0</v>
      </c>
      <c r="BB46" s="23">
        <f t="shared" si="28"/>
        <v>0</v>
      </c>
      <c r="BC46" s="23">
        <f t="shared" si="28"/>
        <v>0</v>
      </c>
      <c r="BD46" s="23">
        <f t="shared" si="28"/>
        <v>0</v>
      </c>
      <c r="BE46" s="23">
        <f t="shared" si="28"/>
        <v>0</v>
      </c>
      <c r="BF46" s="23">
        <f t="shared" si="28"/>
        <v>0</v>
      </c>
      <c r="BG46" s="23">
        <f t="shared" si="28"/>
        <v>0</v>
      </c>
      <c r="BH46" s="23">
        <f t="shared" si="28"/>
        <v>0</v>
      </c>
      <c r="BI46" s="23">
        <f t="shared" si="28"/>
        <v>0</v>
      </c>
      <c r="BJ46" s="23">
        <f t="shared" si="28"/>
        <v>0</v>
      </c>
      <c r="BK46" s="23">
        <f t="shared" si="28"/>
        <v>0</v>
      </c>
    </row>
    <row r="47" spans="3:63" x14ac:dyDescent="0.35">
      <c r="C47" s="4">
        <f t="shared" si="8"/>
        <v>0</v>
      </c>
      <c r="D47" s="23">
        <f t="shared" ref="D47:AI47" si="29">IF(D$35/12&lt;=$H$3,$H16,IF(D$35/12&lt;=$I$3,$I16,IF(D$35/12&lt;=$J$3,$J16,IF(D$35/12&lt;=$K$3,$K16,IF(D$35/12&lt;=$L$3,$L16,IF(D$35/12&gt;$L$3,$L16))))))</f>
        <v>0</v>
      </c>
      <c r="E47" s="23">
        <f t="shared" si="29"/>
        <v>0</v>
      </c>
      <c r="F47" s="23">
        <f t="shared" si="29"/>
        <v>0</v>
      </c>
      <c r="G47" s="23">
        <f t="shared" si="29"/>
        <v>0</v>
      </c>
      <c r="H47" s="23">
        <f t="shared" si="29"/>
        <v>0</v>
      </c>
      <c r="I47" s="23">
        <f t="shared" si="29"/>
        <v>0</v>
      </c>
      <c r="J47" s="23">
        <f t="shared" si="29"/>
        <v>0</v>
      </c>
      <c r="K47" s="23">
        <f t="shared" si="29"/>
        <v>0</v>
      </c>
      <c r="L47" s="23">
        <f t="shared" si="29"/>
        <v>0</v>
      </c>
      <c r="M47" s="23">
        <f t="shared" si="29"/>
        <v>0</v>
      </c>
      <c r="N47" s="23">
        <f t="shared" si="29"/>
        <v>0</v>
      </c>
      <c r="O47" s="23">
        <f t="shared" si="29"/>
        <v>0</v>
      </c>
      <c r="P47" s="23">
        <f t="shared" si="29"/>
        <v>0</v>
      </c>
      <c r="Q47" s="23">
        <f t="shared" si="29"/>
        <v>0</v>
      </c>
      <c r="R47" s="23">
        <f t="shared" si="29"/>
        <v>0</v>
      </c>
      <c r="S47" s="23">
        <f t="shared" si="29"/>
        <v>0</v>
      </c>
      <c r="T47" s="23">
        <f t="shared" si="29"/>
        <v>0</v>
      </c>
      <c r="U47" s="23">
        <f t="shared" si="29"/>
        <v>0</v>
      </c>
      <c r="V47" s="23">
        <f t="shared" si="29"/>
        <v>0</v>
      </c>
      <c r="W47" s="23">
        <f t="shared" si="29"/>
        <v>0</v>
      </c>
      <c r="X47" s="23">
        <f t="shared" si="29"/>
        <v>0</v>
      </c>
      <c r="Y47" s="23">
        <f t="shared" si="29"/>
        <v>0</v>
      </c>
      <c r="Z47" s="23">
        <f t="shared" si="29"/>
        <v>0</v>
      </c>
      <c r="AA47" s="23">
        <f t="shared" si="29"/>
        <v>0</v>
      </c>
      <c r="AB47" s="23">
        <f t="shared" si="29"/>
        <v>0</v>
      </c>
      <c r="AC47" s="23">
        <f t="shared" si="29"/>
        <v>0</v>
      </c>
      <c r="AD47" s="23">
        <f t="shared" si="29"/>
        <v>0</v>
      </c>
      <c r="AE47" s="23">
        <f t="shared" si="29"/>
        <v>0</v>
      </c>
      <c r="AF47" s="23">
        <f t="shared" si="29"/>
        <v>0</v>
      </c>
      <c r="AG47" s="23">
        <f t="shared" si="29"/>
        <v>0</v>
      </c>
      <c r="AH47" s="23">
        <f t="shared" si="29"/>
        <v>0</v>
      </c>
      <c r="AI47" s="23">
        <f t="shared" si="29"/>
        <v>0</v>
      </c>
      <c r="AJ47" s="23">
        <f t="shared" ref="AJ47:BK47" si="30">IF(AJ$35/12&lt;=$H$3,$H16,IF(AJ$35/12&lt;=$I$3,$I16,IF(AJ$35/12&lt;=$J$3,$J16,IF(AJ$35/12&lt;=$K$3,$K16,IF(AJ$35/12&lt;=$L$3,$L16,IF(AJ$35/12&gt;$L$3,$L16))))))</f>
        <v>0</v>
      </c>
      <c r="AK47" s="23">
        <f t="shared" si="30"/>
        <v>0</v>
      </c>
      <c r="AL47" s="23">
        <f t="shared" si="30"/>
        <v>0</v>
      </c>
      <c r="AM47" s="23">
        <f t="shared" si="30"/>
        <v>0</v>
      </c>
      <c r="AN47" s="23">
        <f t="shared" si="30"/>
        <v>0</v>
      </c>
      <c r="AO47" s="23">
        <f t="shared" si="30"/>
        <v>0</v>
      </c>
      <c r="AP47" s="23">
        <f t="shared" si="30"/>
        <v>0</v>
      </c>
      <c r="AQ47" s="23">
        <f t="shared" si="30"/>
        <v>0</v>
      </c>
      <c r="AR47" s="23">
        <f t="shared" si="30"/>
        <v>0</v>
      </c>
      <c r="AS47" s="23">
        <f t="shared" si="30"/>
        <v>0</v>
      </c>
      <c r="AT47" s="23">
        <f t="shared" si="30"/>
        <v>0</v>
      </c>
      <c r="AU47" s="23">
        <f t="shared" si="30"/>
        <v>0</v>
      </c>
      <c r="AV47" s="23">
        <f t="shared" si="30"/>
        <v>0</v>
      </c>
      <c r="AW47" s="23">
        <f t="shared" si="30"/>
        <v>0</v>
      </c>
      <c r="AX47" s="23">
        <f t="shared" si="30"/>
        <v>0</v>
      </c>
      <c r="AY47" s="23">
        <f t="shared" si="30"/>
        <v>0</v>
      </c>
      <c r="AZ47" s="23">
        <f t="shared" si="30"/>
        <v>0</v>
      </c>
      <c r="BA47" s="23">
        <f t="shared" si="30"/>
        <v>0</v>
      </c>
      <c r="BB47" s="23">
        <f t="shared" si="30"/>
        <v>0</v>
      </c>
      <c r="BC47" s="23">
        <f t="shared" si="30"/>
        <v>0</v>
      </c>
      <c r="BD47" s="23">
        <f t="shared" si="30"/>
        <v>0</v>
      </c>
      <c r="BE47" s="23">
        <f t="shared" si="30"/>
        <v>0</v>
      </c>
      <c r="BF47" s="23">
        <f t="shared" si="30"/>
        <v>0</v>
      </c>
      <c r="BG47" s="23">
        <f t="shared" si="30"/>
        <v>0</v>
      </c>
      <c r="BH47" s="23">
        <f t="shared" si="30"/>
        <v>0</v>
      </c>
      <c r="BI47" s="23">
        <f t="shared" si="30"/>
        <v>0</v>
      </c>
      <c r="BJ47" s="23">
        <f t="shared" si="30"/>
        <v>0</v>
      </c>
      <c r="BK47" s="23">
        <f t="shared" si="30"/>
        <v>0</v>
      </c>
    </row>
    <row r="48" spans="3:63" s="26" customFormat="1" x14ac:dyDescent="0.35">
      <c r="C48" s="27" t="str">
        <f t="shared" si="8"/>
        <v>Total / Average</v>
      </c>
      <c r="D48" s="28">
        <f t="shared" ref="D48:AI48" si="31">IF(D$35/12&lt;=$H14,$H17,IF(D$35/12&lt;=$I14,$I17,IF(D$35/12&lt;=$J14,$J17,IF(D$35/12&lt;=$K14,$K17,IF(D$35/12&lt;=$L14,$L17,IF(D$35/12&gt;$L14,$L17))))))</f>
        <v>0</v>
      </c>
      <c r="E48" s="28">
        <f t="shared" si="31"/>
        <v>0</v>
      </c>
      <c r="F48" s="28">
        <f t="shared" si="31"/>
        <v>0</v>
      </c>
      <c r="G48" s="28">
        <f t="shared" si="31"/>
        <v>0</v>
      </c>
      <c r="H48" s="28">
        <f t="shared" si="31"/>
        <v>0</v>
      </c>
      <c r="I48" s="28">
        <f t="shared" si="31"/>
        <v>0</v>
      </c>
      <c r="J48" s="28">
        <f t="shared" si="31"/>
        <v>0</v>
      </c>
      <c r="K48" s="28">
        <f t="shared" si="31"/>
        <v>0</v>
      </c>
      <c r="L48" s="28">
        <f t="shared" si="31"/>
        <v>0</v>
      </c>
      <c r="M48" s="28">
        <f t="shared" si="31"/>
        <v>0</v>
      </c>
      <c r="N48" s="28">
        <f t="shared" si="31"/>
        <v>0</v>
      </c>
      <c r="O48" s="28">
        <f t="shared" si="31"/>
        <v>0</v>
      </c>
      <c r="P48" s="28">
        <f t="shared" si="31"/>
        <v>0</v>
      </c>
      <c r="Q48" s="28">
        <f t="shared" si="31"/>
        <v>0</v>
      </c>
      <c r="R48" s="28">
        <f t="shared" si="31"/>
        <v>0</v>
      </c>
      <c r="S48" s="28">
        <f t="shared" si="31"/>
        <v>0</v>
      </c>
      <c r="T48" s="28">
        <f t="shared" si="31"/>
        <v>0</v>
      </c>
      <c r="U48" s="28">
        <f t="shared" si="31"/>
        <v>0</v>
      </c>
      <c r="V48" s="28">
        <f t="shared" si="31"/>
        <v>0</v>
      </c>
      <c r="W48" s="28">
        <f t="shared" si="31"/>
        <v>0</v>
      </c>
      <c r="X48" s="28">
        <f t="shared" si="31"/>
        <v>0</v>
      </c>
      <c r="Y48" s="28">
        <f t="shared" si="31"/>
        <v>0</v>
      </c>
      <c r="Z48" s="28">
        <f t="shared" si="31"/>
        <v>0</v>
      </c>
      <c r="AA48" s="28">
        <f t="shared" si="31"/>
        <v>0</v>
      </c>
      <c r="AB48" s="28">
        <f t="shared" si="31"/>
        <v>0</v>
      </c>
      <c r="AC48" s="28">
        <f t="shared" si="31"/>
        <v>0</v>
      </c>
      <c r="AD48" s="28">
        <f t="shared" si="31"/>
        <v>0</v>
      </c>
      <c r="AE48" s="28">
        <f t="shared" si="31"/>
        <v>0</v>
      </c>
      <c r="AF48" s="28">
        <f t="shared" si="31"/>
        <v>0</v>
      </c>
      <c r="AG48" s="28">
        <f t="shared" si="31"/>
        <v>0</v>
      </c>
      <c r="AH48" s="28">
        <f t="shared" si="31"/>
        <v>0</v>
      </c>
      <c r="AI48" s="28">
        <f t="shared" si="31"/>
        <v>0</v>
      </c>
      <c r="AJ48" s="28">
        <f t="shared" ref="AJ48:BK48" si="32">IF(AJ$35/12&lt;=$H14,$H17,IF(AJ$35/12&lt;=$I14,$I17,IF(AJ$35/12&lt;=$J14,$J17,IF(AJ$35/12&lt;=$K14,$K17,IF(AJ$35/12&lt;=$L14,$L17,IF(AJ$35/12&gt;$L14,$L17))))))</f>
        <v>0</v>
      </c>
      <c r="AK48" s="28">
        <f t="shared" si="32"/>
        <v>0</v>
      </c>
      <c r="AL48" s="28">
        <f t="shared" si="32"/>
        <v>0</v>
      </c>
      <c r="AM48" s="28">
        <f t="shared" si="32"/>
        <v>0</v>
      </c>
      <c r="AN48" s="28">
        <f t="shared" si="32"/>
        <v>0</v>
      </c>
      <c r="AO48" s="28">
        <f t="shared" si="32"/>
        <v>0</v>
      </c>
      <c r="AP48" s="28">
        <f t="shared" si="32"/>
        <v>0</v>
      </c>
      <c r="AQ48" s="28">
        <f t="shared" si="32"/>
        <v>0</v>
      </c>
      <c r="AR48" s="28">
        <f t="shared" si="32"/>
        <v>0</v>
      </c>
      <c r="AS48" s="28">
        <f t="shared" si="32"/>
        <v>0</v>
      </c>
      <c r="AT48" s="28">
        <f t="shared" si="32"/>
        <v>0</v>
      </c>
      <c r="AU48" s="28">
        <f t="shared" si="32"/>
        <v>0</v>
      </c>
      <c r="AV48" s="28">
        <f t="shared" si="32"/>
        <v>0</v>
      </c>
      <c r="AW48" s="28">
        <f t="shared" si="32"/>
        <v>0</v>
      </c>
      <c r="AX48" s="28">
        <f t="shared" si="32"/>
        <v>0</v>
      </c>
      <c r="AY48" s="28">
        <f t="shared" si="32"/>
        <v>0</v>
      </c>
      <c r="AZ48" s="28">
        <f t="shared" si="32"/>
        <v>0</v>
      </c>
      <c r="BA48" s="28">
        <f t="shared" si="32"/>
        <v>0</v>
      </c>
      <c r="BB48" s="28">
        <f t="shared" si="32"/>
        <v>0</v>
      </c>
      <c r="BC48" s="28">
        <f t="shared" si="32"/>
        <v>0</v>
      </c>
      <c r="BD48" s="28">
        <f t="shared" si="32"/>
        <v>0</v>
      </c>
      <c r="BE48" s="28">
        <f t="shared" si="32"/>
        <v>0</v>
      </c>
      <c r="BF48" s="28">
        <f t="shared" si="32"/>
        <v>0</v>
      </c>
      <c r="BG48" s="28">
        <f t="shared" si="32"/>
        <v>0</v>
      </c>
      <c r="BH48" s="28">
        <f t="shared" si="32"/>
        <v>0</v>
      </c>
      <c r="BI48" s="28">
        <f t="shared" si="32"/>
        <v>0</v>
      </c>
      <c r="BJ48" s="28">
        <f t="shared" si="32"/>
        <v>0</v>
      </c>
      <c r="BK48" s="28">
        <f t="shared" si="32"/>
        <v>0</v>
      </c>
    </row>
    <row r="49" spans="3:63" x14ac:dyDescent="0.35">
      <c r="C49" s="1" t="str">
        <f>C36</f>
        <v>Item</v>
      </c>
      <c r="D49" s="1" t="str">
        <f t="shared" ref="D49:BK49" si="33">D36</f>
        <v>Month 1</v>
      </c>
      <c r="E49" s="1" t="str">
        <f t="shared" si="33"/>
        <v>Month 2</v>
      </c>
      <c r="F49" s="1" t="str">
        <f t="shared" si="33"/>
        <v>Month 3</v>
      </c>
      <c r="G49" s="1" t="str">
        <f t="shared" si="33"/>
        <v>Month 4</v>
      </c>
      <c r="H49" s="1" t="str">
        <f t="shared" si="33"/>
        <v>Month 5</v>
      </c>
      <c r="I49" s="1" t="str">
        <f t="shared" si="33"/>
        <v>Month 6</v>
      </c>
      <c r="J49" s="1" t="str">
        <f t="shared" si="33"/>
        <v>Month 7</v>
      </c>
      <c r="K49" s="1" t="str">
        <f t="shared" si="33"/>
        <v>Month 8</v>
      </c>
      <c r="L49" s="1" t="str">
        <f t="shared" si="33"/>
        <v>Month 9</v>
      </c>
      <c r="M49" s="1" t="str">
        <f t="shared" si="33"/>
        <v>Month 10</v>
      </c>
      <c r="N49" s="1" t="str">
        <f t="shared" si="33"/>
        <v>Month 11</v>
      </c>
      <c r="O49" s="1" t="str">
        <f t="shared" si="33"/>
        <v>Month 12</v>
      </c>
      <c r="P49" s="1" t="str">
        <f t="shared" si="33"/>
        <v>Month 13</v>
      </c>
      <c r="Q49" s="1" t="str">
        <f t="shared" si="33"/>
        <v>Month 14</v>
      </c>
      <c r="R49" s="1" t="str">
        <f t="shared" si="33"/>
        <v>Month 15</v>
      </c>
      <c r="S49" s="1" t="str">
        <f t="shared" si="33"/>
        <v>Month 16</v>
      </c>
      <c r="T49" s="1" t="str">
        <f t="shared" si="33"/>
        <v>Month 17</v>
      </c>
      <c r="U49" s="1" t="str">
        <f t="shared" si="33"/>
        <v>Month 18</v>
      </c>
      <c r="V49" s="1" t="str">
        <f t="shared" si="33"/>
        <v>Month 19</v>
      </c>
      <c r="W49" s="1" t="str">
        <f t="shared" si="33"/>
        <v>Month 20</v>
      </c>
      <c r="X49" s="1" t="str">
        <f t="shared" si="33"/>
        <v>Month 21</v>
      </c>
      <c r="Y49" s="1" t="str">
        <f t="shared" si="33"/>
        <v>Month 22</v>
      </c>
      <c r="Z49" s="1" t="str">
        <f t="shared" si="33"/>
        <v>Month 23</v>
      </c>
      <c r="AA49" s="1" t="str">
        <f t="shared" si="33"/>
        <v>Month 24</v>
      </c>
      <c r="AB49" s="1" t="str">
        <f t="shared" si="33"/>
        <v>Month 25</v>
      </c>
      <c r="AC49" s="1" t="str">
        <f t="shared" si="33"/>
        <v>Month 26</v>
      </c>
      <c r="AD49" s="1" t="str">
        <f t="shared" si="33"/>
        <v>Month 27</v>
      </c>
      <c r="AE49" s="1" t="str">
        <f t="shared" si="33"/>
        <v>Month 28</v>
      </c>
      <c r="AF49" s="1" t="str">
        <f t="shared" si="33"/>
        <v>Month 29</v>
      </c>
      <c r="AG49" s="1" t="str">
        <f t="shared" si="33"/>
        <v>Month 30</v>
      </c>
      <c r="AH49" s="1" t="str">
        <f t="shared" si="33"/>
        <v>Month 31</v>
      </c>
      <c r="AI49" s="1" t="str">
        <f t="shared" si="33"/>
        <v>Month 32</v>
      </c>
      <c r="AJ49" s="1" t="str">
        <f t="shared" si="33"/>
        <v>Month 33</v>
      </c>
      <c r="AK49" s="1" t="str">
        <f t="shared" si="33"/>
        <v>Month 34</v>
      </c>
      <c r="AL49" s="1" t="str">
        <f t="shared" si="33"/>
        <v>Month 35</v>
      </c>
      <c r="AM49" s="1" t="str">
        <f t="shared" si="33"/>
        <v>Month 36</v>
      </c>
      <c r="AN49" s="1" t="str">
        <f t="shared" si="33"/>
        <v>Month 37</v>
      </c>
      <c r="AO49" s="1" t="str">
        <f t="shared" si="33"/>
        <v>Month 38</v>
      </c>
      <c r="AP49" s="1" t="str">
        <f t="shared" si="33"/>
        <v>Month 39</v>
      </c>
      <c r="AQ49" s="1" t="str">
        <f t="shared" si="33"/>
        <v>Month 40</v>
      </c>
      <c r="AR49" s="1" t="str">
        <f t="shared" si="33"/>
        <v>Month 41</v>
      </c>
      <c r="AS49" s="1" t="str">
        <f t="shared" si="33"/>
        <v>Month 42</v>
      </c>
      <c r="AT49" s="1" t="str">
        <f t="shared" si="33"/>
        <v>Month 43</v>
      </c>
      <c r="AU49" s="1" t="str">
        <f t="shared" si="33"/>
        <v>Month 44</v>
      </c>
      <c r="AV49" s="1" t="str">
        <f t="shared" si="33"/>
        <v>Month 45</v>
      </c>
      <c r="AW49" s="1" t="str">
        <f t="shared" si="33"/>
        <v>Month 46</v>
      </c>
      <c r="AX49" s="1" t="str">
        <f t="shared" si="33"/>
        <v>Month 47</v>
      </c>
      <c r="AY49" s="1" t="str">
        <f t="shared" si="33"/>
        <v>Month 48</v>
      </c>
      <c r="AZ49" s="1" t="str">
        <f t="shared" si="33"/>
        <v>Month 49</v>
      </c>
      <c r="BA49" s="1" t="str">
        <f t="shared" si="33"/>
        <v>Month 50</v>
      </c>
      <c r="BB49" s="1" t="str">
        <f t="shared" si="33"/>
        <v>Month 51</v>
      </c>
      <c r="BC49" s="1" t="str">
        <f t="shared" si="33"/>
        <v>Month 52</v>
      </c>
      <c r="BD49" s="1" t="str">
        <f t="shared" si="33"/>
        <v>Month 53</v>
      </c>
      <c r="BE49" s="1" t="str">
        <f t="shared" si="33"/>
        <v>Month 54</v>
      </c>
      <c r="BF49" s="1" t="str">
        <f t="shared" si="33"/>
        <v>Month 55</v>
      </c>
      <c r="BG49" s="1" t="str">
        <f t="shared" si="33"/>
        <v>Month 56</v>
      </c>
      <c r="BH49" s="1" t="str">
        <f t="shared" si="33"/>
        <v>Month 57</v>
      </c>
      <c r="BI49" s="1" t="str">
        <f t="shared" si="33"/>
        <v>Month 58</v>
      </c>
      <c r="BJ49" s="1" t="str">
        <f t="shared" si="33"/>
        <v>Month 59</v>
      </c>
      <c r="BK49" s="1" t="str">
        <f t="shared" si="33"/>
        <v>Month 60</v>
      </c>
    </row>
    <row r="50" spans="3:63" x14ac:dyDescent="0.35">
      <c r="C50" s="4" t="str">
        <f t="shared" ref="C50:C60" si="34">C6</f>
        <v xml:space="preserve">all 563 beds </v>
      </c>
      <c r="D50" s="72">
        <f t="shared" ref="D50:D60" si="35">IF(D$35&gt;($D$24+$D$26),IF(B50=$D6,$D6,B50+IF($D$25=0,$D6,$D6/$D$25)),0)</f>
        <v>0</v>
      </c>
      <c r="E50" s="72">
        <f t="shared" ref="E50:AJ50" si="36">IF(E$35&gt;($D$24+$D$26),IF(D50=$D6,$D6,D50+IF($D$25=0,$D6,$D6/$D$25)),0)</f>
        <v>0</v>
      </c>
      <c r="F50" s="72">
        <f t="shared" si="36"/>
        <v>0</v>
      </c>
      <c r="G50" s="72">
        <f t="shared" si="36"/>
        <v>0</v>
      </c>
      <c r="H50" s="72">
        <f t="shared" si="36"/>
        <v>0</v>
      </c>
      <c r="I50" s="72">
        <f t="shared" si="36"/>
        <v>0</v>
      </c>
      <c r="J50" s="72">
        <f t="shared" si="36"/>
        <v>0</v>
      </c>
      <c r="K50" s="72">
        <f t="shared" si="36"/>
        <v>0</v>
      </c>
      <c r="L50" s="72">
        <f t="shared" si="36"/>
        <v>0</v>
      </c>
      <c r="M50" s="72">
        <f t="shared" si="36"/>
        <v>0</v>
      </c>
      <c r="N50" s="72">
        <f t="shared" si="36"/>
        <v>0</v>
      </c>
      <c r="O50" s="72">
        <f t="shared" si="36"/>
        <v>0</v>
      </c>
      <c r="P50" s="19">
        <f t="shared" si="36"/>
        <v>0</v>
      </c>
      <c r="Q50" s="19">
        <f t="shared" si="36"/>
        <v>0</v>
      </c>
      <c r="R50" s="19">
        <f t="shared" si="36"/>
        <v>0</v>
      </c>
      <c r="S50" s="19">
        <f t="shared" si="36"/>
        <v>112.6</v>
      </c>
      <c r="T50" s="19">
        <f t="shared" si="36"/>
        <v>225.2</v>
      </c>
      <c r="U50" s="19">
        <f t="shared" si="36"/>
        <v>337.79999999999995</v>
      </c>
      <c r="V50" s="19">
        <f t="shared" si="36"/>
        <v>450.4</v>
      </c>
      <c r="W50" s="72">
        <f t="shared" si="36"/>
        <v>563</v>
      </c>
      <c r="X50" s="72">
        <f t="shared" si="36"/>
        <v>563</v>
      </c>
      <c r="Y50" s="72">
        <f t="shared" si="36"/>
        <v>563</v>
      </c>
      <c r="Z50" s="72">
        <f t="shared" si="36"/>
        <v>563</v>
      </c>
      <c r="AA50" s="72">
        <f t="shared" si="36"/>
        <v>563</v>
      </c>
      <c r="AB50" s="72">
        <f t="shared" si="36"/>
        <v>563</v>
      </c>
      <c r="AC50" s="72">
        <f t="shared" si="36"/>
        <v>563</v>
      </c>
      <c r="AD50" s="72">
        <f t="shared" si="36"/>
        <v>563</v>
      </c>
      <c r="AE50" s="72">
        <f t="shared" si="36"/>
        <v>563</v>
      </c>
      <c r="AF50" s="72">
        <f t="shared" si="36"/>
        <v>563</v>
      </c>
      <c r="AG50" s="72">
        <f t="shared" si="36"/>
        <v>563</v>
      </c>
      <c r="AH50" s="72">
        <f t="shared" si="36"/>
        <v>563</v>
      </c>
      <c r="AI50" s="72">
        <f t="shared" si="36"/>
        <v>563</v>
      </c>
      <c r="AJ50" s="72">
        <f t="shared" si="36"/>
        <v>563</v>
      </c>
      <c r="AK50" s="72">
        <f t="shared" ref="AK50:BK50" si="37">IF(AK$35&gt;($D$24+$D$26),IF(AJ50=$D6,$D6,AJ50+IF($D$25=0,$D6,$D6/$D$25)),0)</f>
        <v>563</v>
      </c>
      <c r="AL50" s="72">
        <f t="shared" si="37"/>
        <v>563</v>
      </c>
      <c r="AM50" s="72">
        <f t="shared" si="37"/>
        <v>563</v>
      </c>
      <c r="AN50" s="72">
        <f t="shared" si="37"/>
        <v>563</v>
      </c>
      <c r="AO50" s="72">
        <f t="shared" si="37"/>
        <v>563</v>
      </c>
      <c r="AP50" s="72">
        <f t="shared" si="37"/>
        <v>563</v>
      </c>
      <c r="AQ50" s="72">
        <f t="shared" si="37"/>
        <v>563</v>
      </c>
      <c r="AR50" s="72">
        <f t="shared" si="37"/>
        <v>563</v>
      </c>
      <c r="AS50" s="72">
        <f t="shared" si="37"/>
        <v>563</v>
      </c>
      <c r="AT50" s="72">
        <f t="shared" si="37"/>
        <v>563</v>
      </c>
      <c r="AU50" s="72">
        <f t="shared" si="37"/>
        <v>563</v>
      </c>
      <c r="AV50" s="72">
        <f t="shared" si="37"/>
        <v>563</v>
      </c>
      <c r="AW50" s="72">
        <f t="shared" si="37"/>
        <v>563</v>
      </c>
      <c r="AX50" s="72">
        <f t="shared" si="37"/>
        <v>563</v>
      </c>
      <c r="AY50" s="72">
        <f t="shared" si="37"/>
        <v>563</v>
      </c>
      <c r="AZ50" s="72">
        <f t="shared" si="37"/>
        <v>563</v>
      </c>
      <c r="BA50" s="72">
        <f t="shared" si="37"/>
        <v>563</v>
      </c>
      <c r="BB50" s="72">
        <f t="shared" si="37"/>
        <v>563</v>
      </c>
      <c r="BC50" s="72">
        <f t="shared" si="37"/>
        <v>563</v>
      </c>
      <c r="BD50" s="72">
        <f t="shared" si="37"/>
        <v>563</v>
      </c>
      <c r="BE50" s="72">
        <f t="shared" si="37"/>
        <v>563</v>
      </c>
      <c r="BF50" s="72">
        <f t="shared" si="37"/>
        <v>563</v>
      </c>
      <c r="BG50" s="72">
        <f t="shared" si="37"/>
        <v>563</v>
      </c>
      <c r="BH50" s="72">
        <f t="shared" si="37"/>
        <v>563</v>
      </c>
      <c r="BI50" s="72">
        <f t="shared" si="37"/>
        <v>563</v>
      </c>
      <c r="BJ50" s="72">
        <f t="shared" si="37"/>
        <v>563</v>
      </c>
      <c r="BK50" s="72">
        <f t="shared" si="37"/>
        <v>563</v>
      </c>
    </row>
    <row r="51" spans="3:63" x14ac:dyDescent="0.35">
      <c r="C51" s="4">
        <f t="shared" si="34"/>
        <v>0</v>
      </c>
      <c r="D51" s="72">
        <f t="shared" si="35"/>
        <v>0</v>
      </c>
      <c r="E51" s="72">
        <f t="shared" ref="E51:AJ51" si="38">IF(E$35&gt;($D$24+$D$26),IF(D51=$D7,$D7,D51+IF($D$25=0,$D7,$D7/$D$25)),0)</f>
        <v>0</v>
      </c>
      <c r="F51" s="72">
        <f t="shared" si="38"/>
        <v>0</v>
      </c>
      <c r="G51" s="72">
        <f t="shared" si="38"/>
        <v>0</v>
      </c>
      <c r="H51" s="72">
        <f t="shared" si="38"/>
        <v>0</v>
      </c>
      <c r="I51" s="72">
        <f t="shared" si="38"/>
        <v>0</v>
      </c>
      <c r="J51" s="72">
        <f t="shared" si="38"/>
        <v>0</v>
      </c>
      <c r="K51" s="72">
        <f t="shared" si="38"/>
        <v>0</v>
      </c>
      <c r="L51" s="72">
        <f t="shared" si="38"/>
        <v>0</v>
      </c>
      <c r="M51" s="72">
        <f t="shared" si="38"/>
        <v>0</v>
      </c>
      <c r="N51" s="72">
        <f t="shared" si="38"/>
        <v>0</v>
      </c>
      <c r="O51" s="72">
        <f t="shared" si="38"/>
        <v>0</v>
      </c>
      <c r="P51" s="72">
        <f t="shared" si="38"/>
        <v>0</v>
      </c>
      <c r="Q51" s="72">
        <f t="shared" si="38"/>
        <v>0</v>
      </c>
      <c r="R51" s="72">
        <f t="shared" si="38"/>
        <v>0</v>
      </c>
      <c r="S51" s="72">
        <f t="shared" si="38"/>
        <v>0</v>
      </c>
      <c r="T51" s="72">
        <f t="shared" si="38"/>
        <v>0</v>
      </c>
      <c r="U51" s="72">
        <f t="shared" si="38"/>
        <v>0</v>
      </c>
      <c r="V51" s="72">
        <f t="shared" si="38"/>
        <v>0</v>
      </c>
      <c r="W51" s="72">
        <f t="shared" si="38"/>
        <v>0</v>
      </c>
      <c r="X51" s="72">
        <f t="shared" si="38"/>
        <v>0</v>
      </c>
      <c r="Y51" s="72">
        <f t="shared" si="38"/>
        <v>0</v>
      </c>
      <c r="Z51" s="72">
        <f t="shared" si="38"/>
        <v>0</v>
      </c>
      <c r="AA51" s="72">
        <f t="shared" si="38"/>
        <v>0</v>
      </c>
      <c r="AB51" s="72">
        <f t="shared" si="38"/>
        <v>0</v>
      </c>
      <c r="AC51" s="72">
        <f t="shared" si="38"/>
        <v>0</v>
      </c>
      <c r="AD51" s="72">
        <f t="shared" si="38"/>
        <v>0</v>
      </c>
      <c r="AE51" s="72">
        <f t="shared" si="38"/>
        <v>0</v>
      </c>
      <c r="AF51" s="72">
        <f t="shared" si="38"/>
        <v>0</v>
      </c>
      <c r="AG51" s="72">
        <f t="shared" si="38"/>
        <v>0</v>
      </c>
      <c r="AH51" s="72">
        <f t="shared" si="38"/>
        <v>0</v>
      </c>
      <c r="AI51" s="72">
        <f t="shared" si="38"/>
        <v>0</v>
      </c>
      <c r="AJ51" s="72">
        <f t="shared" si="38"/>
        <v>0</v>
      </c>
      <c r="AK51" s="72">
        <f t="shared" ref="AK51:BK51" si="39">IF(AK$35&gt;($D$24+$D$26),IF(AJ51=$D7,$D7,AJ51+IF($D$25=0,$D7,$D7/$D$25)),0)</f>
        <v>0</v>
      </c>
      <c r="AL51" s="72">
        <f t="shared" si="39"/>
        <v>0</v>
      </c>
      <c r="AM51" s="72">
        <f t="shared" si="39"/>
        <v>0</v>
      </c>
      <c r="AN51" s="72">
        <f t="shared" si="39"/>
        <v>0</v>
      </c>
      <c r="AO51" s="72">
        <f t="shared" si="39"/>
        <v>0</v>
      </c>
      <c r="AP51" s="72">
        <f t="shared" si="39"/>
        <v>0</v>
      </c>
      <c r="AQ51" s="72">
        <f t="shared" si="39"/>
        <v>0</v>
      </c>
      <c r="AR51" s="72">
        <f t="shared" si="39"/>
        <v>0</v>
      </c>
      <c r="AS51" s="72">
        <f t="shared" si="39"/>
        <v>0</v>
      </c>
      <c r="AT51" s="72">
        <f t="shared" si="39"/>
        <v>0</v>
      </c>
      <c r="AU51" s="72">
        <f t="shared" si="39"/>
        <v>0</v>
      </c>
      <c r="AV51" s="72">
        <f t="shared" si="39"/>
        <v>0</v>
      </c>
      <c r="AW51" s="72">
        <f t="shared" si="39"/>
        <v>0</v>
      </c>
      <c r="AX51" s="72">
        <f t="shared" si="39"/>
        <v>0</v>
      </c>
      <c r="AY51" s="72">
        <f t="shared" si="39"/>
        <v>0</v>
      </c>
      <c r="AZ51" s="72">
        <f t="shared" si="39"/>
        <v>0</v>
      </c>
      <c r="BA51" s="72">
        <f t="shared" si="39"/>
        <v>0</v>
      </c>
      <c r="BB51" s="72">
        <f t="shared" si="39"/>
        <v>0</v>
      </c>
      <c r="BC51" s="72">
        <f t="shared" si="39"/>
        <v>0</v>
      </c>
      <c r="BD51" s="72">
        <f t="shared" si="39"/>
        <v>0</v>
      </c>
      <c r="BE51" s="72">
        <f t="shared" si="39"/>
        <v>0</v>
      </c>
      <c r="BF51" s="72">
        <f t="shared" si="39"/>
        <v>0</v>
      </c>
      <c r="BG51" s="72">
        <f t="shared" si="39"/>
        <v>0</v>
      </c>
      <c r="BH51" s="72">
        <f t="shared" si="39"/>
        <v>0</v>
      </c>
      <c r="BI51" s="72">
        <f t="shared" si="39"/>
        <v>0</v>
      </c>
      <c r="BJ51" s="72">
        <f t="shared" si="39"/>
        <v>0</v>
      </c>
      <c r="BK51" s="72">
        <f t="shared" si="39"/>
        <v>0</v>
      </c>
    </row>
    <row r="52" spans="3:63" x14ac:dyDescent="0.35">
      <c r="C52" s="4">
        <f t="shared" si="34"/>
        <v>0</v>
      </c>
      <c r="D52" s="72">
        <f t="shared" si="35"/>
        <v>0</v>
      </c>
      <c r="E52" s="72">
        <f t="shared" ref="E52:AJ52" si="40">IF(E$35&gt;($D$24+$D$26),IF(D52=$D8,$D8,D52+IF($D$25=0,$D8,$D8/$D$25)),0)</f>
        <v>0</v>
      </c>
      <c r="F52" s="72">
        <f t="shared" si="40"/>
        <v>0</v>
      </c>
      <c r="G52" s="72">
        <f t="shared" si="40"/>
        <v>0</v>
      </c>
      <c r="H52" s="72">
        <f t="shared" si="40"/>
        <v>0</v>
      </c>
      <c r="I52" s="72">
        <f t="shared" si="40"/>
        <v>0</v>
      </c>
      <c r="J52" s="72">
        <f t="shared" si="40"/>
        <v>0</v>
      </c>
      <c r="K52" s="72">
        <f t="shared" si="40"/>
        <v>0</v>
      </c>
      <c r="L52" s="72">
        <f t="shared" si="40"/>
        <v>0</v>
      </c>
      <c r="M52" s="72">
        <f t="shared" si="40"/>
        <v>0</v>
      </c>
      <c r="N52" s="72">
        <f t="shared" si="40"/>
        <v>0</v>
      </c>
      <c r="O52" s="72">
        <f t="shared" si="40"/>
        <v>0</v>
      </c>
      <c r="P52" s="72">
        <f t="shared" si="40"/>
        <v>0</v>
      </c>
      <c r="Q52" s="72">
        <f t="shared" si="40"/>
        <v>0</v>
      </c>
      <c r="R52" s="72">
        <f t="shared" si="40"/>
        <v>0</v>
      </c>
      <c r="S52" s="72">
        <f t="shared" si="40"/>
        <v>0</v>
      </c>
      <c r="T52" s="72">
        <f t="shared" si="40"/>
        <v>0</v>
      </c>
      <c r="U52" s="72">
        <f t="shared" si="40"/>
        <v>0</v>
      </c>
      <c r="V52" s="72">
        <f t="shared" si="40"/>
        <v>0</v>
      </c>
      <c r="W52" s="72">
        <f t="shared" si="40"/>
        <v>0</v>
      </c>
      <c r="X52" s="72">
        <f t="shared" si="40"/>
        <v>0</v>
      </c>
      <c r="Y52" s="72">
        <f t="shared" si="40"/>
        <v>0</v>
      </c>
      <c r="Z52" s="72">
        <f t="shared" si="40"/>
        <v>0</v>
      </c>
      <c r="AA52" s="72">
        <f t="shared" si="40"/>
        <v>0</v>
      </c>
      <c r="AB52" s="72">
        <f t="shared" si="40"/>
        <v>0</v>
      </c>
      <c r="AC52" s="72">
        <f t="shared" si="40"/>
        <v>0</v>
      </c>
      <c r="AD52" s="72">
        <f t="shared" si="40"/>
        <v>0</v>
      </c>
      <c r="AE52" s="72">
        <f t="shared" si="40"/>
        <v>0</v>
      </c>
      <c r="AF52" s="72">
        <f t="shared" si="40"/>
        <v>0</v>
      </c>
      <c r="AG52" s="72">
        <f t="shared" si="40"/>
        <v>0</v>
      </c>
      <c r="AH52" s="72">
        <f t="shared" si="40"/>
        <v>0</v>
      </c>
      <c r="AI52" s="72">
        <f t="shared" si="40"/>
        <v>0</v>
      </c>
      <c r="AJ52" s="72">
        <f t="shared" si="40"/>
        <v>0</v>
      </c>
      <c r="AK52" s="72">
        <f t="shared" ref="AK52:BK52" si="41">IF(AK$35&gt;($D$24+$D$26),IF(AJ52=$D8,$D8,AJ52+IF($D$25=0,$D8,$D8/$D$25)),0)</f>
        <v>0</v>
      </c>
      <c r="AL52" s="72">
        <f t="shared" si="41"/>
        <v>0</v>
      </c>
      <c r="AM52" s="72">
        <f t="shared" si="41"/>
        <v>0</v>
      </c>
      <c r="AN52" s="72">
        <f t="shared" si="41"/>
        <v>0</v>
      </c>
      <c r="AO52" s="72">
        <f t="shared" si="41"/>
        <v>0</v>
      </c>
      <c r="AP52" s="72">
        <f t="shared" si="41"/>
        <v>0</v>
      </c>
      <c r="AQ52" s="72">
        <f t="shared" si="41"/>
        <v>0</v>
      </c>
      <c r="AR52" s="72">
        <f t="shared" si="41"/>
        <v>0</v>
      </c>
      <c r="AS52" s="72">
        <f t="shared" si="41"/>
        <v>0</v>
      </c>
      <c r="AT52" s="72">
        <f t="shared" si="41"/>
        <v>0</v>
      </c>
      <c r="AU52" s="72">
        <f t="shared" si="41"/>
        <v>0</v>
      </c>
      <c r="AV52" s="72">
        <f t="shared" si="41"/>
        <v>0</v>
      </c>
      <c r="AW52" s="72">
        <f t="shared" si="41"/>
        <v>0</v>
      </c>
      <c r="AX52" s="72">
        <f t="shared" si="41"/>
        <v>0</v>
      </c>
      <c r="AY52" s="72">
        <f t="shared" si="41"/>
        <v>0</v>
      </c>
      <c r="AZ52" s="72">
        <f t="shared" si="41"/>
        <v>0</v>
      </c>
      <c r="BA52" s="72">
        <f t="shared" si="41"/>
        <v>0</v>
      </c>
      <c r="BB52" s="72">
        <f t="shared" si="41"/>
        <v>0</v>
      </c>
      <c r="BC52" s="72">
        <f t="shared" si="41"/>
        <v>0</v>
      </c>
      <c r="BD52" s="72">
        <f t="shared" si="41"/>
        <v>0</v>
      </c>
      <c r="BE52" s="72">
        <f t="shared" si="41"/>
        <v>0</v>
      </c>
      <c r="BF52" s="72">
        <f t="shared" si="41"/>
        <v>0</v>
      </c>
      <c r="BG52" s="72">
        <f t="shared" si="41"/>
        <v>0</v>
      </c>
      <c r="BH52" s="72">
        <f t="shared" si="41"/>
        <v>0</v>
      </c>
      <c r="BI52" s="72">
        <f t="shared" si="41"/>
        <v>0</v>
      </c>
      <c r="BJ52" s="72">
        <f t="shared" si="41"/>
        <v>0</v>
      </c>
      <c r="BK52" s="72">
        <f t="shared" si="41"/>
        <v>0</v>
      </c>
    </row>
    <row r="53" spans="3:63" x14ac:dyDescent="0.35">
      <c r="C53" s="4">
        <f t="shared" si="34"/>
        <v>0</v>
      </c>
      <c r="D53" s="72">
        <f t="shared" si="35"/>
        <v>0</v>
      </c>
      <c r="E53" s="72">
        <f t="shared" ref="E53:AJ53" si="42">IF(E$35&gt;($D$24+$D$26),IF(D53=$D9,$D9,D53+IF($D$25=0,$D9,$D9/$D$25)),0)</f>
        <v>0</v>
      </c>
      <c r="F53" s="72">
        <f t="shared" si="42"/>
        <v>0</v>
      </c>
      <c r="G53" s="72">
        <f t="shared" si="42"/>
        <v>0</v>
      </c>
      <c r="H53" s="72">
        <f t="shared" si="42"/>
        <v>0</v>
      </c>
      <c r="I53" s="72">
        <f t="shared" si="42"/>
        <v>0</v>
      </c>
      <c r="J53" s="72">
        <f t="shared" si="42"/>
        <v>0</v>
      </c>
      <c r="K53" s="72">
        <f t="shared" si="42"/>
        <v>0</v>
      </c>
      <c r="L53" s="72">
        <f t="shared" si="42"/>
        <v>0</v>
      </c>
      <c r="M53" s="72">
        <f t="shared" si="42"/>
        <v>0</v>
      </c>
      <c r="N53" s="72">
        <f t="shared" si="42"/>
        <v>0</v>
      </c>
      <c r="O53" s="72">
        <f t="shared" si="42"/>
        <v>0</v>
      </c>
      <c r="P53" s="72">
        <f t="shared" si="42"/>
        <v>0</v>
      </c>
      <c r="Q53" s="72">
        <f t="shared" si="42"/>
        <v>0</v>
      </c>
      <c r="R53" s="72">
        <f t="shared" si="42"/>
        <v>0</v>
      </c>
      <c r="S53" s="72">
        <f t="shared" si="42"/>
        <v>0</v>
      </c>
      <c r="T53" s="72">
        <f t="shared" si="42"/>
        <v>0</v>
      </c>
      <c r="U53" s="72">
        <f t="shared" si="42"/>
        <v>0</v>
      </c>
      <c r="V53" s="72">
        <f t="shared" si="42"/>
        <v>0</v>
      </c>
      <c r="W53" s="72">
        <f t="shared" si="42"/>
        <v>0</v>
      </c>
      <c r="X53" s="72">
        <f t="shared" si="42"/>
        <v>0</v>
      </c>
      <c r="Y53" s="72">
        <f t="shared" si="42"/>
        <v>0</v>
      </c>
      <c r="Z53" s="72">
        <f t="shared" si="42"/>
        <v>0</v>
      </c>
      <c r="AA53" s="72">
        <f t="shared" si="42"/>
        <v>0</v>
      </c>
      <c r="AB53" s="72">
        <f t="shared" si="42"/>
        <v>0</v>
      </c>
      <c r="AC53" s="72">
        <f t="shared" si="42"/>
        <v>0</v>
      </c>
      <c r="AD53" s="72">
        <f t="shared" si="42"/>
        <v>0</v>
      </c>
      <c r="AE53" s="72">
        <f t="shared" si="42"/>
        <v>0</v>
      </c>
      <c r="AF53" s="72">
        <f t="shared" si="42"/>
        <v>0</v>
      </c>
      <c r="AG53" s="72">
        <f t="shared" si="42"/>
        <v>0</v>
      </c>
      <c r="AH53" s="72">
        <f t="shared" si="42"/>
        <v>0</v>
      </c>
      <c r="AI53" s="72">
        <f t="shared" si="42"/>
        <v>0</v>
      </c>
      <c r="AJ53" s="72">
        <f t="shared" si="42"/>
        <v>0</v>
      </c>
      <c r="AK53" s="72">
        <f t="shared" ref="AK53:BK53" si="43">IF(AK$35&gt;($D$24+$D$26),IF(AJ53=$D9,$D9,AJ53+IF($D$25=0,$D9,$D9/$D$25)),0)</f>
        <v>0</v>
      </c>
      <c r="AL53" s="72">
        <f t="shared" si="43"/>
        <v>0</v>
      </c>
      <c r="AM53" s="72">
        <f t="shared" si="43"/>
        <v>0</v>
      </c>
      <c r="AN53" s="72">
        <f t="shared" si="43"/>
        <v>0</v>
      </c>
      <c r="AO53" s="72">
        <f t="shared" si="43"/>
        <v>0</v>
      </c>
      <c r="AP53" s="72">
        <f t="shared" si="43"/>
        <v>0</v>
      </c>
      <c r="AQ53" s="72">
        <f t="shared" si="43"/>
        <v>0</v>
      </c>
      <c r="AR53" s="72">
        <f t="shared" si="43"/>
        <v>0</v>
      </c>
      <c r="AS53" s="72">
        <f t="shared" si="43"/>
        <v>0</v>
      </c>
      <c r="AT53" s="72">
        <f t="shared" si="43"/>
        <v>0</v>
      </c>
      <c r="AU53" s="72">
        <f t="shared" si="43"/>
        <v>0</v>
      </c>
      <c r="AV53" s="72">
        <f t="shared" si="43"/>
        <v>0</v>
      </c>
      <c r="AW53" s="72">
        <f t="shared" si="43"/>
        <v>0</v>
      </c>
      <c r="AX53" s="72">
        <f t="shared" si="43"/>
        <v>0</v>
      </c>
      <c r="AY53" s="72">
        <f t="shared" si="43"/>
        <v>0</v>
      </c>
      <c r="AZ53" s="72">
        <f t="shared" si="43"/>
        <v>0</v>
      </c>
      <c r="BA53" s="72">
        <f t="shared" si="43"/>
        <v>0</v>
      </c>
      <c r="BB53" s="72">
        <f t="shared" si="43"/>
        <v>0</v>
      </c>
      <c r="BC53" s="72">
        <f t="shared" si="43"/>
        <v>0</v>
      </c>
      <c r="BD53" s="72">
        <f t="shared" si="43"/>
        <v>0</v>
      </c>
      <c r="BE53" s="72">
        <f t="shared" si="43"/>
        <v>0</v>
      </c>
      <c r="BF53" s="72">
        <f t="shared" si="43"/>
        <v>0</v>
      </c>
      <c r="BG53" s="72">
        <f t="shared" si="43"/>
        <v>0</v>
      </c>
      <c r="BH53" s="72">
        <f t="shared" si="43"/>
        <v>0</v>
      </c>
      <c r="BI53" s="72">
        <f t="shared" si="43"/>
        <v>0</v>
      </c>
      <c r="BJ53" s="72">
        <f t="shared" si="43"/>
        <v>0</v>
      </c>
      <c r="BK53" s="72">
        <f t="shared" si="43"/>
        <v>0</v>
      </c>
    </row>
    <row r="54" spans="3:63" x14ac:dyDescent="0.35">
      <c r="C54" s="4">
        <f t="shared" si="34"/>
        <v>0</v>
      </c>
      <c r="D54" s="72">
        <f t="shared" si="35"/>
        <v>0</v>
      </c>
      <c r="E54" s="72">
        <f t="shared" ref="E54:AJ54" si="44">IF(E$35&gt;($D$24+$D$26),IF(D54=$D10,$D10,D54+IF($D$25=0,$D10,$D10/$D$25)),0)</f>
        <v>0</v>
      </c>
      <c r="F54" s="72">
        <f t="shared" si="44"/>
        <v>0</v>
      </c>
      <c r="G54" s="72">
        <f t="shared" si="44"/>
        <v>0</v>
      </c>
      <c r="H54" s="72">
        <f t="shared" si="44"/>
        <v>0</v>
      </c>
      <c r="I54" s="72">
        <f t="shared" si="44"/>
        <v>0</v>
      </c>
      <c r="J54" s="72">
        <f t="shared" si="44"/>
        <v>0</v>
      </c>
      <c r="K54" s="72">
        <f t="shared" si="44"/>
        <v>0</v>
      </c>
      <c r="L54" s="72">
        <f t="shared" si="44"/>
        <v>0</v>
      </c>
      <c r="M54" s="72">
        <f t="shared" si="44"/>
        <v>0</v>
      </c>
      <c r="N54" s="72">
        <f t="shared" si="44"/>
        <v>0</v>
      </c>
      <c r="O54" s="72">
        <f t="shared" si="44"/>
        <v>0</v>
      </c>
      <c r="P54" s="72">
        <f t="shared" si="44"/>
        <v>0</v>
      </c>
      <c r="Q54" s="72">
        <f t="shared" si="44"/>
        <v>0</v>
      </c>
      <c r="R54" s="72">
        <f t="shared" si="44"/>
        <v>0</v>
      </c>
      <c r="S54" s="72">
        <f t="shared" si="44"/>
        <v>0</v>
      </c>
      <c r="T54" s="72">
        <f t="shared" si="44"/>
        <v>0</v>
      </c>
      <c r="U54" s="72">
        <f t="shared" si="44"/>
        <v>0</v>
      </c>
      <c r="V54" s="72">
        <f t="shared" si="44"/>
        <v>0</v>
      </c>
      <c r="W54" s="72">
        <f t="shared" si="44"/>
        <v>0</v>
      </c>
      <c r="X54" s="72">
        <f t="shared" si="44"/>
        <v>0</v>
      </c>
      <c r="Y54" s="72">
        <f t="shared" si="44"/>
        <v>0</v>
      </c>
      <c r="Z54" s="72">
        <f t="shared" si="44"/>
        <v>0</v>
      </c>
      <c r="AA54" s="72">
        <f t="shared" si="44"/>
        <v>0</v>
      </c>
      <c r="AB54" s="72">
        <f t="shared" si="44"/>
        <v>0</v>
      </c>
      <c r="AC54" s="72">
        <f t="shared" si="44"/>
        <v>0</v>
      </c>
      <c r="AD54" s="72">
        <f t="shared" si="44"/>
        <v>0</v>
      </c>
      <c r="AE54" s="72">
        <f t="shared" si="44"/>
        <v>0</v>
      </c>
      <c r="AF54" s="72">
        <f t="shared" si="44"/>
        <v>0</v>
      </c>
      <c r="AG54" s="72">
        <f t="shared" si="44"/>
        <v>0</v>
      </c>
      <c r="AH54" s="72">
        <f t="shared" si="44"/>
        <v>0</v>
      </c>
      <c r="AI54" s="72">
        <f t="shared" si="44"/>
        <v>0</v>
      </c>
      <c r="AJ54" s="72">
        <f t="shared" si="44"/>
        <v>0</v>
      </c>
      <c r="AK54" s="72">
        <f t="shared" ref="AK54:BK54" si="45">IF(AK$35&gt;($D$24+$D$26),IF(AJ54=$D10,$D10,AJ54+IF($D$25=0,$D10,$D10/$D$25)),0)</f>
        <v>0</v>
      </c>
      <c r="AL54" s="72">
        <f t="shared" si="45"/>
        <v>0</v>
      </c>
      <c r="AM54" s="72">
        <f t="shared" si="45"/>
        <v>0</v>
      </c>
      <c r="AN54" s="72">
        <f t="shared" si="45"/>
        <v>0</v>
      </c>
      <c r="AO54" s="72">
        <f t="shared" si="45"/>
        <v>0</v>
      </c>
      <c r="AP54" s="72">
        <f t="shared" si="45"/>
        <v>0</v>
      </c>
      <c r="AQ54" s="72">
        <f t="shared" si="45"/>
        <v>0</v>
      </c>
      <c r="AR54" s="72">
        <f t="shared" si="45"/>
        <v>0</v>
      </c>
      <c r="AS54" s="72">
        <f t="shared" si="45"/>
        <v>0</v>
      </c>
      <c r="AT54" s="72">
        <f t="shared" si="45"/>
        <v>0</v>
      </c>
      <c r="AU54" s="72">
        <f t="shared" si="45"/>
        <v>0</v>
      </c>
      <c r="AV54" s="72">
        <f t="shared" si="45"/>
        <v>0</v>
      </c>
      <c r="AW54" s="72">
        <f t="shared" si="45"/>
        <v>0</v>
      </c>
      <c r="AX54" s="72">
        <f t="shared" si="45"/>
        <v>0</v>
      </c>
      <c r="AY54" s="72">
        <f t="shared" si="45"/>
        <v>0</v>
      </c>
      <c r="AZ54" s="72">
        <f t="shared" si="45"/>
        <v>0</v>
      </c>
      <c r="BA54" s="72">
        <f t="shared" si="45"/>
        <v>0</v>
      </c>
      <c r="BB54" s="72">
        <f t="shared" si="45"/>
        <v>0</v>
      </c>
      <c r="BC54" s="72">
        <f t="shared" si="45"/>
        <v>0</v>
      </c>
      <c r="BD54" s="72">
        <f t="shared" si="45"/>
        <v>0</v>
      </c>
      <c r="BE54" s="72">
        <f t="shared" si="45"/>
        <v>0</v>
      </c>
      <c r="BF54" s="72">
        <f t="shared" si="45"/>
        <v>0</v>
      </c>
      <c r="BG54" s="72">
        <f t="shared" si="45"/>
        <v>0</v>
      </c>
      <c r="BH54" s="72">
        <f t="shared" si="45"/>
        <v>0</v>
      </c>
      <c r="BI54" s="72">
        <f t="shared" si="45"/>
        <v>0</v>
      </c>
      <c r="BJ54" s="72">
        <f t="shared" si="45"/>
        <v>0</v>
      </c>
      <c r="BK54" s="72">
        <f t="shared" si="45"/>
        <v>0</v>
      </c>
    </row>
    <row r="55" spans="3:63" x14ac:dyDescent="0.35">
      <c r="C55" s="4">
        <f t="shared" si="34"/>
        <v>0</v>
      </c>
      <c r="D55" s="72">
        <f t="shared" si="35"/>
        <v>0</v>
      </c>
      <c r="E55" s="72">
        <f t="shared" ref="E55:AJ55" si="46">IF(E$35&gt;($D$24+$D$26),IF(D55=$D11,$D11,D55+IF($D$25=0,$D11,$D11/$D$25)),0)</f>
        <v>0</v>
      </c>
      <c r="F55" s="72">
        <f t="shared" si="46"/>
        <v>0</v>
      </c>
      <c r="G55" s="72">
        <f t="shared" si="46"/>
        <v>0</v>
      </c>
      <c r="H55" s="72">
        <f t="shared" si="46"/>
        <v>0</v>
      </c>
      <c r="I55" s="72">
        <f t="shared" si="46"/>
        <v>0</v>
      </c>
      <c r="J55" s="72">
        <f t="shared" si="46"/>
        <v>0</v>
      </c>
      <c r="K55" s="72">
        <f t="shared" si="46"/>
        <v>0</v>
      </c>
      <c r="L55" s="72">
        <f t="shared" si="46"/>
        <v>0</v>
      </c>
      <c r="M55" s="72">
        <f t="shared" si="46"/>
        <v>0</v>
      </c>
      <c r="N55" s="72">
        <f t="shared" si="46"/>
        <v>0</v>
      </c>
      <c r="O55" s="72">
        <f t="shared" si="46"/>
        <v>0</v>
      </c>
      <c r="P55" s="72">
        <f t="shared" si="46"/>
        <v>0</v>
      </c>
      <c r="Q55" s="72">
        <f t="shared" si="46"/>
        <v>0</v>
      </c>
      <c r="R55" s="72">
        <f t="shared" si="46"/>
        <v>0</v>
      </c>
      <c r="S55" s="72">
        <f t="shared" si="46"/>
        <v>0</v>
      </c>
      <c r="T55" s="72">
        <f t="shared" si="46"/>
        <v>0</v>
      </c>
      <c r="U55" s="72">
        <f t="shared" si="46"/>
        <v>0</v>
      </c>
      <c r="V55" s="72">
        <f t="shared" si="46"/>
        <v>0</v>
      </c>
      <c r="W55" s="72">
        <f t="shared" si="46"/>
        <v>0</v>
      </c>
      <c r="X55" s="72">
        <f t="shared" si="46"/>
        <v>0</v>
      </c>
      <c r="Y55" s="72">
        <f t="shared" si="46"/>
        <v>0</v>
      </c>
      <c r="Z55" s="72">
        <f t="shared" si="46"/>
        <v>0</v>
      </c>
      <c r="AA55" s="72">
        <f t="shared" si="46"/>
        <v>0</v>
      </c>
      <c r="AB55" s="72">
        <f t="shared" si="46"/>
        <v>0</v>
      </c>
      <c r="AC55" s="72">
        <f t="shared" si="46"/>
        <v>0</v>
      </c>
      <c r="AD55" s="72">
        <f t="shared" si="46"/>
        <v>0</v>
      </c>
      <c r="AE55" s="72">
        <f t="shared" si="46"/>
        <v>0</v>
      </c>
      <c r="AF55" s="72">
        <f t="shared" si="46"/>
        <v>0</v>
      </c>
      <c r="AG55" s="72">
        <f t="shared" si="46"/>
        <v>0</v>
      </c>
      <c r="AH55" s="72">
        <f t="shared" si="46"/>
        <v>0</v>
      </c>
      <c r="AI55" s="72">
        <f t="shared" si="46"/>
        <v>0</v>
      </c>
      <c r="AJ55" s="72">
        <f t="shared" si="46"/>
        <v>0</v>
      </c>
      <c r="AK55" s="72">
        <f t="shared" ref="AK55:BK55" si="47">IF(AK$35&gt;($D$24+$D$26),IF(AJ55=$D11,$D11,AJ55+IF($D$25=0,$D11,$D11/$D$25)),0)</f>
        <v>0</v>
      </c>
      <c r="AL55" s="72">
        <f t="shared" si="47"/>
        <v>0</v>
      </c>
      <c r="AM55" s="72">
        <f t="shared" si="47"/>
        <v>0</v>
      </c>
      <c r="AN55" s="72">
        <f t="shared" si="47"/>
        <v>0</v>
      </c>
      <c r="AO55" s="72">
        <f t="shared" si="47"/>
        <v>0</v>
      </c>
      <c r="AP55" s="72">
        <f t="shared" si="47"/>
        <v>0</v>
      </c>
      <c r="AQ55" s="72">
        <f t="shared" si="47"/>
        <v>0</v>
      </c>
      <c r="AR55" s="72">
        <f t="shared" si="47"/>
        <v>0</v>
      </c>
      <c r="AS55" s="72">
        <f t="shared" si="47"/>
        <v>0</v>
      </c>
      <c r="AT55" s="72">
        <f t="shared" si="47"/>
        <v>0</v>
      </c>
      <c r="AU55" s="72">
        <f t="shared" si="47"/>
        <v>0</v>
      </c>
      <c r="AV55" s="72">
        <f t="shared" si="47"/>
        <v>0</v>
      </c>
      <c r="AW55" s="72">
        <f t="shared" si="47"/>
        <v>0</v>
      </c>
      <c r="AX55" s="72">
        <f t="shared" si="47"/>
        <v>0</v>
      </c>
      <c r="AY55" s="72">
        <f t="shared" si="47"/>
        <v>0</v>
      </c>
      <c r="AZ55" s="72">
        <f t="shared" si="47"/>
        <v>0</v>
      </c>
      <c r="BA55" s="72">
        <f t="shared" si="47"/>
        <v>0</v>
      </c>
      <c r="BB55" s="72">
        <f t="shared" si="47"/>
        <v>0</v>
      </c>
      <c r="BC55" s="72">
        <f t="shared" si="47"/>
        <v>0</v>
      </c>
      <c r="BD55" s="72">
        <f t="shared" si="47"/>
        <v>0</v>
      </c>
      <c r="BE55" s="72">
        <f t="shared" si="47"/>
        <v>0</v>
      </c>
      <c r="BF55" s="72">
        <f t="shared" si="47"/>
        <v>0</v>
      </c>
      <c r="BG55" s="72">
        <f t="shared" si="47"/>
        <v>0</v>
      </c>
      <c r="BH55" s="72">
        <f t="shared" si="47"/>
        <v>0</v>
      </c>
      <c r="BI55" s="72">
        <f t="shared" si="47"/>
        <v>0</v>
      </c>
      <c r="BJ55" s="72">
        <f t="shared" si="47"/>
        <v>0</v>
      </c>
      <c r="BK55" s="72">
        <f t="shared" si="47"/>
        <v>0</v>
      </c>
    </row>
    <row r="56" spans="3:63" x14ac:dyDescent="0.35">
      <c r="C56" s="4">
        <f t="shared" si="34"/>
        <v>0</v>
      </c>
      <c r="D56" s="72">
        <f t="shared" si="35"/>
        <v>0</v>
      </c>
      <c r="E56" s="72">
        <f t="shared" ref="E56:AJ56" si="48">IF(E$35&gt;($D$24+$D$26),IF(D56=$D12,$D12,D56+IF($D$25=0,$D12,$D12/$D$25)),0)</f>
        <v>0</v>
      </c>
      <c r="F56" s="72">
        <f t="shared" si="48"/>
        <v>0</v>
      </c>
      <c r="G56" s="72">
        <f t="shared" si="48"/>
        <v>0</v>
      </c>
      <c r="H56" s="72">
        <f t="shared" si="48"/>
        <v>0</v>
      </c>
      <c r="I56" s="72">
        <f t="shared" si="48"/>
        <v>0</v>
      </c>
      <c r="J56" s="72">
        <f t="shared" si="48"/>
        <v>0</v>
      </c>
      <c r="K56" s="72">
        <f t="shared" si="48"/>
        <v>0</v>
      </c>
      <c r="L56" s="72">
        <f t="shared" si="48"/>
        <v>0</v>
      </c>
      <c r="M56" s="72">
        <f t="shared" si="48"/>
        <v>0</v>
      </c>
      <c r="N56" s="72">
        <f t="shared" si="48"/>
        <v>0</v>
      </c>
      <c r="O56" s="72">
        <f t="shared" si="48"/>
        <v>0</v>
      </c>
      <c r="P56" s="72">
        <f t="shared" si="48"/>
        <v>0</v>
      </c>
      <c r="Q56" s="72">
        <f t="shared" si="48"/>
        <v>0</v>
      </c>
      <c r="R56" s="72">
        <f t="shared" si="48"/>
        <v>0</v>
      </c>
      <c r="S56" s="72">
        <f t="shared" si="48"/>
        <v>0</v>
      </c>
      <c r="T56" s="72">
        <f t="shared" si="48"/>
        <v>0</v>
      </c>
      <c r="U56" s="72">
        <f t="shared" si="48"/>
        <v>0</v>
      </c>
      <c r="V56" s="72">
        <f t="shared" si="48"/>
        <v>0</v>
      </c>
      <c r="W56" s="72">
        <f t="shared" si="48"/>
        <v>0</v>
      </c>
      <c r="X56" s="72">
        <f t="shared" si="48"/>
        <v>0</v>
      </c>
      <c r="Y56" s="72">
        <f t="shared" si="48"/>
        <v>0</v>
      </c>
      <c r="Z56" s="72">
        <f t="shared" si="48"/>
        <v>0</v>
      </c>
      <c r="AA56" s="72">
        <f t="shared" si="48"/>
        <v>0</v>
      </c>
      <c r="AB56" s="72">
        <f t="shared" si="48"/>
        <v>0</v>
      </c>
      <c r="AC56" s="72">
        <f t="shared" si="48"/>
        <v>0</v>
      </c>
      <c r="AD56" s="72">
        <f t="shared" si="48"/>
        <v>0</v>
      </c>
      <c r="AE56" s="72">
        <f t="shared" si="48"/>
        <v>0</v>
      </c>
      <c r="AF56" s="72">
        <f t="shared" si="48"/>
        <v>0</v>
      </c>
      <c r="AG56" s="72">
        <f t="shared" si="48"/>
        <v>0</v>
      </c>
      <c r="AH56" s="72">
        <f t="shared" si="48"/>
        <v>0</v>
      </c>
      <c r="AI56" s="72">
        <f t="shared" si="48"/>
        <v>0</v>
      </c>
      <c r="AJ56" s="72">
        <f t="shared" si="48"/>
        <v>0</v>
      </c>
      <c r="AK56" s="72">
        <f t="shared" ref="AK56:BK56" si="49">IF(AK$35&gt;($D$24+$D$26),IF(AJ56=$D12,$D12,AJ56+IF($D$25=0,$D12,$D12/$D$25)),0)</f>
        <v>0</v>
      </c>
      <c r="AL56" s="72">
        <f t="shared" si="49"/>
        <v>0</v>
      </c>
      <c r="AM56" s="72">
        <f t="shared" si="49"/>
        <v>0</v>
      </c>
      <c r="AN56" s="72">
        <f t="shared" si="49"/>
        <v>0</v>
      </c>
      <c r="AO56" s="72">
        <f t="shared" si="49"/>
        <v>0</v>
      </c>
      <c r="AP56" s="72">
        <f t="shared" si="49"/>
        <v>0</v>
      </c>
      <c r="AQ56" s="72">
        <f t="shared" si="49"/>
        <v>0</v>
      </c>
      <c r="AR56" s="72">
        <f t="shared" si="49"/>
        <v>0</v>
      </c>
      <c r="AS56" s="72">
        <f t="shared" si="49"/>
        <v>0</v>
      </c>
      <c r="AT56" s="72">
        <f t="shared" si="49"/>
        <v>0</v>
      </c>
      <c r="AU56" s="72">
        <f t="shared" si="49"/>
        <v>0</v>
      </c>
      <c r="AV56" s="72">
        <f t="shared" si="49"/>
        <v>0</v>
      </c>
      <c r="AW56" s="72">
        <f t="shared" si="49"/>
        <v>0</v>
      </c>
      <c r="AX56" s="72">
        <f t="shared" si="49"/>
        <v>0</v>
      </c>
      <c r="AY56" s="72">
        <f t="shared" si="49"/>
        <v>0</v>
      </c>
      <c r="AZ56" s="72">
        <f t="shared" si="49"/>
        <v>0</v>
      </c>
      <c r="BA56" s="72">
        <f t="shared" si="49"/>
        <v>0</v>
      </c>
      <c r="BB56" s="72">
        <f t="shared" si="49"/>
        <v>0</v>
      </c>
      <c r="BC56" s="72">
        <f t="shared" si="49"/>
        <v>0</v>
      </c>
      <c r="BD56" s="72">
        <f t="shared" si="49"/>
        <v>0</v>
      </c>
      <c r="BE56" s="72">
        <f t="shared" si="49"/>
        <v>0</v>
      </c>
      <c r="BF56" s="72">
        <f t="shared" si="49"/>
        <v>0</v>
      </c>
      <c r="BG56" s="72">
        <f t="shared" si="49"/>
        <v>0</v>
      </c>
      <c r="BH56" s="72">
        <f t="shared" si="49"/>
        <v>0</v>
      </c>
      <c r="BI56" s="72">
        <f t="shared" si="49"/>
        <v>0</v>
      </c>
      <c r="BJ56" s="72">
        <f t="shared" si="49"/>
        <v>0</v>
      </c>
      <c r="BK56" s="72">
        <f t="shared" si="49"/>
        <v>0</v>
      </c>
    </row>
    <row r="57" spans="3:63" x14ac:dyDescent="0.35">
      <c r="C57" s="4">
        <f t="shared" si="34"/>
        <v>0</v>
      </c>
      <c r="D57" s="72">
        <f t="shared" si="35"/>
        <v>0</v>
      </c>
      <c r="E57" s="72">
        <f t="shared" ref="E57:AJ57" si="50">IF(E$35&gt;($D$24+$D$26),IF(D57=$D13,$D13,D57+IF($D$25=0,$D13,$D13/$D$25)),0)</f>
        <v>0</v>
      </c>
      <c r="F57" s="72">
        <f t="shared" si="50"/>
        <v>0</v>
      </c>
      <c r="G57" s="72">
        <f t="shared" si="50"/>
        <v>0</v>
      </c>
      <c r="H57" s="72">
        <f t="shared" si="50"/>
        <v>0</v>
      </c>
      <c r="I57" s="72">
        <f t="shared" si="50"/>
        <v>0</v>
      </c>
      <c r="J57" s="72">
        <f t="shared" si="50"/>
        <v>0</v>
      </c>
      <c r="K57" s="72">
        <f t="shared" si="50"/>
        <v>0</v>
      </c>
      <c r="L57" s="72">
        <f t="shared" si="50"/>
        <v>0</v>
      </c>
      <c r="M57" s="72">
        <f t="shared" si="50"/>
        <v>0</v>
      </c>
      <c r="N57" s="72">
        <f t="shared" si="50"/>
        <v>0</v>
      </c>
      <c r="O57" s="72">
        <f t="shared" si="50"/>
        <v>0</v>
      </c>
      <c r="P57" s="72">
        <f t="shared" si="50"/>
        <v>0</v>
      </c>
      <c r="Q57" s="72">
        <f t="shared" si="50"/>
        <v>0</v>
      </c>
      <c r="R57" s="72">
        <f t="shared" si="50"/>
        <v>0</v>
      </c>
      <c r="S57" s="72">
        <f t="shared" si="50"/>
        <v>0</v>
      </c>
      <c r="T57" s="72">
        <f t="shared" si="50"/>
        <v>0</v>
      </c>
      <c r="U57" s="72">
        <f t="shared" si="50"/>
        <v>0</v>
      </c>
      <c r="V57" s="72">
        <f t="shared" si="50"/>
        <v>0</v>
      </c>
      <c r="W57" s="72">
        <f t="shared" si="50"/>
        <v>0</v>
      </c>
      <c r="X57" s="72">
        <f t="shared" si="50"/>
        <v>0</v>
      </c>
      <c r="Y57" s="72">
        <f t="shared" si="50"/>
        <v>0</v>
      </c>
      <c r="Z57" s="72">
        <f t="shared" si="50"/>
        <v>0</v>
      </c>
      <c r="AA57" s="72">
        <f t="shared" si="50"/>
        <v>0</v>
      </c>
      <c r="AB57" s="72">
        <f t="shared" si="50"/>
        <v>0</v>
      </c>
      <c r="AC57" s="72">
        <f t="shared" si="50"/>
        <v>0</v>
      </c>
      <c r="AD57" s="72">
        <f t="shared" si="50"/>
        <v>0</v>
      </c>
      <c r="AE57" s="72">
        <f t="shared" si="50"/>
        <v>0</v>
      </c>
      <c r="AF57" s="72">
        <f t="shared" si="50"/>
        <v>0</v>
      </c>
      <c r="AG57" s="72">
        <f t="shared" si="50"/>
        <v>0</v>
      </c>
      <c r="AH57" s="72">
        <f t="shared" si="50"/>
        <v>0</v>
      </c>
      <c r="AI57" s="72">
        <f t="shared" si="50"/>
        <v>0</v>
      </c>
      <c r="AJ57" s="72">
        <f t="shared" si="50"/>
        <v>0</v>
      </c>
      <c r="AK57" s="72">
        <f t="shared" ref="AK57:BK57" si="51">IF(AK$35&gt;($D$24+$D$26),IF(AJ57=$D13,$D13,AJ57+IF($D$25=0,$D13,$D13/$D$25)),0)</f>
        <v>0</v>
      </c>
      <c r="AL57" s="72">
        <f t="shared" si="51"/>
        <v>0</v>
      </c>
      <c r="AM57" s="72">
        <f t="shared" si="51"/>
        <v>0</v>
      </c>
      <c r="AN57" s="72">
        <f t="shared" si="51"/>
        <v>0</v>
      </c>
      <c r="AO57" s="72">
        <f t="shared" si="51"/>
        <v>0</v>
      </c>
      <c r="AP57" s="72">
        <f t="shared" si="51"/>
        <v>0</v>
      </c>
      <c r="AQ57" s="72">
        <f t="shared" si="51"/>
        <v>0</v>
      </c>
      <c r="AR57" s="72">
        <f t="shared" si="51"/>
        <v>0</v>
      </c>
      <c r="AS57" s="72">
        <f t="shared" si="51"/>
        <v>0</v>
      </c>
      <c r="AT57" s="72">
        <f t="shared" si="51"/>
        <v>0</v>
      </c>
      <c r="AU57" s="72">
        <f t="shared" si="51"/>
        <v>0</v>
      </c>
      <c r="AV57" s="72">
        <f t="shared" si="51"/>
        <v>0</v>
      </c>
      <c r="AW57" s="72">
        <f t="shared" si="51"/>
        <v>0</v>
      </c>
      <c r="AX57" s="72">
        <f t="shared" si="51"/>
        <v>0</v>
      </c>
      <c r="AY57" s="72">
        <f t="shared" si="51"/>
        <v>0</v>
      </c>
      <c r="AZ57" s="72">
        <f t="shared" si="51"/>
        <v>0</v>
      </c>
      <c r="BA57" s="72">
        <f t="shared" si="51"/>
        <v>0</v>
      </c>
      <c r="BB57" s="72">
        <f t="shared" si="51"/>
        <v>0</v>
      </c>
      <c r="BC57" s="72">
        <f t="shared" si="51"/>
        <v>0</v>
      </c>
      <c r="BD57" s="72">
        <f t="shared" si="51"/>
        <v>0</v>
      </c>
      <c r="BE57" s="72">
        <f t="shared" si="51"/>
        <v>0</v>
      </c>
      <c r="BF57" s="72">
        <f t="shared" si="51"/>
        <v>0</v>
      </c>
      <c r="BG57" s="72">
        <f t="shared" si="51"/>
        <v>0</v>
      </c>
      <c r="BH57" s="72">
        <f t="shared" si="51"/>
        <v>0</v>
      </c>
      <c r="BI57" s="72">
        <f t="shared" si="51"/>
        <v>0</v>
      </c>
      <c r="BJ57" s="72">
        <f t="shared" si="51"/>
        <v>0</v>
      </c>
      <c r="BK57" s="72">
        <f t="shared" si="51"/>
        <v>0</v>
      </c>
    </row>
    <row r="58" spans="3:63" x14ac:dyDescent="0.35">
      <c r="C58" s="4">
        <f t="shared" si="34"/>
        <v>0</v>
      </c>
      <c r="D58" s="72">
        <f t="shared" si="35"/>
        <v>0</v>
      </c>
      <c r="E58" s="72">
        <f t="shared" ref="E58:AJ58" si="52">IF(E$35&gt;($D$24+$D$26),IF(D58=$D14,$D14,D58+IF($D$25=0,$D14,$D14/$D$25)),0)</f>
        <v>0</v>
      </c>
      <c r="F58" s="72">
        <f t="shared" si="52"/>
        <v>0</v>
      </c>
      <c r="G58" s="72">
        <f t="shared" si="52"/>
        <v>0</v>
      </c>
      <c r="H58" s="72">
        <f t="shared" si="52"/>
        <v>0</v>
      </c>
      <c r="I58" s="72">
        <f t="shared" si="52"/>
        <v>0</v>
      </c>
      <c r="J58" s="72">
        <f t="shared" si="52"/>
        <v>0</v>
      </c>
      <c r="K58" s="72">
        <f t="shared" si="52"/>
        <v>0</v>
      </c>
      <c r="L58" s="72">
        <f t="shared" si="52"/>
        <v>0</v>
      </c>
      <c r="M58" s="72">
        <f t="shared" si="52"/>
        <v>0</v>
      </c>
      <c r="N58" s="72">
        <f t="shared" si="52"/>
        <v>0</v>
      </c>
      <c r="O58" s="72">
        <f t="shared" si="52"/>
        <v>0</v>
      </c>
      <c r="P58" s="72">
        <f t="shared" si="52"/>
        <v>0</v>
      </c>
      <c r="Q58" s="72">
        <f t="shared" si="52"/>
        <v>0</v>
      </c>
      <c r="R58" s="72">
        <f t="shared" si="52"/>
        <v>0</v>
      </c>
      <c r="S58" s="72">
        <f t="shared" si="52"/>
        <v>0</v>
      </c>
      <c r="T58" s="72">
        <f t="shared" si="52"/>
        <v>0</v>
      </c>
      <c r="U58" s="72">
        <f t="shared" si="52"/>
        <v>0</v>
      </c>
      <c r="V58" s="72">
        <f t="shared" si="52"/>
        <v>0</v>
      </c>
      <c r="W58" s="72">
        <f t="shared" si="52"/>
        <v>0</v>
      </c>
      <c r="X58" s="72">
        <f t="shared" si="52"/>
        <v>0</v>
      </c>
      <c r="Y58" s="72">
        <f t="shared" si="52"/>
        <v>0</v>
      </c>
      <c r="Z58" s="72">
        <f t="shared" si="52"/>
        <v>0</v>
      </c>
      <c r="AA58" s="72">
        <f t="shared" si="52"/>
        <v>0</v>
      </c>
      <c r="AB58" s="72">
        <f t="shared" si="52"/>
        <v>0</v>
      </c>
      <c r="AC58" s="72">
        <f t="shared" si="52"/>
        <v>0</v>
      </c>
      <c r="AD58" s="72">
        <f t="shared" si="52"/>
        <v>0</v>
      </c>
      <c r="AE58" s="72">
        <f t="shared" si="52"/>
        <v>0</v>
      </c>
      <c r="AF58" s="72">
        <f t="shared" si="52"/>
        <v>0</v>
      </c>
      <c r="AG58" s="72">
        <f t="shared" si="52"/>
        <v>0</v>
      </c>
      <c r="AH58" s="72">
        <f t="shared" si="52"/>
        <v>0</v>
      </c>
      <c r="AI58" s="72">
        <f t="shared" si="52"/>
        <v>0</v>
      </c>
      <c r="AJ58" s="72">
        <f t="shared" si="52"/>
        <v>0</v>
      </c>
      <c r="AK58" s="72">
        <f t="shared" ref="AK58:BK58" si="53">IF(AK$35&gt;($D$24+$D$26),IF(AJ58=$D14,$D14,AJ58+IF($D$25=0,$D14,$D14/$D$25)),0)</f>
        <v>0</v>
      </c>
      <c r="AL58" s="72">
        <f t="shared" si="53"/>
        <v>0</v>
      </c>
      <c r="AM58" s="72">
        <f t="shared" si="53"/>
        <v>0</v>
      </c>
      <c r="AN58" s="72">
        <f t="shared" si="53"/>
        <v>0</v>
      </c>
      <c r="AO58" s="72">
        <f t="shared" si="53"/>
        <v>0</v>
      </c>
      <c r="AP58" s="72">
        <f t="shared" si="53"/>
        <v>0</v>
      </c>
      <c r="AQ58" s="72">
        <f t="shared" si="53"/>
        <v>0</v>
      </c>
      <c r="AR58" s="72">
        <f t="shared" si="53"/>
        <v>0</v>
      </c>
      <c r="AS58" s="72">
        <f t="shared" si="53"/>
        <v>0</v>
      </c>
      <c r="AT58" s="72">
        <f t="shared" si="53"/>
        <v>0</v>
      </c>
      <c r="AU58" s="72">
        <f t="shared" si="53"/>
        <v>0</v>
      </c>
      <c r="AV58" s="72">
        <f t="shared" si="53"/>
        <v>0</v>
      </c>
      <c r="AW58" s="72">
        <f t="shared" si="53"/>
        <v>0</v>
      </c>
      <c r="AX58" s="72">
        <f t="shared" si="53"/>
        <v>0</v>
      </c>
      <c r="AY58" s="72">
        <f t="shared" si="53"/>
        <v>0</v>
      </c>
      <c r="AZ58" s="72">
        <f t="shared" si="53"/>
        <v>0</v>
      </c>
      <c r="BA58" s="72">
        <f t="shared" si="53"/>
        <v>0</v>
      </c>
      <c r="BB58" s="72">
        <f t="shared" si="53"/>
        <v>0</v>
      </c>
      <c r="BC58" s="72">
        <f t="shared" si="53"/>
        <v>0</v>
      </c>
      <c r="BD58" s="72">
        <f t="shared" si="53"/>
        <v>0</v>
      </c>
      <c r="BE58" s="72">
        <f t="shared" si="53"/>
        <v>0</v>
      </c>
      <c r="BF58" s="72">
        <f t="shared" si="53"/>
        <v>0</v>
      </c>
      <c r="BG58" s="72">
        <f t="shared" si="53"/>
        <v>0</v>
      </c>
      <c r="BH58" s="72">
        <f t="shared" si="53"/>
        <v>0</v>
      </c>
      <c r="BI58" s="72">
        <f t="shared" si="53"/>
        <v>0</v>
      </c>
      <c r="BJ58" s="72">
        <f t="shared" si="53"/>
        <v>0</v>
      </c>
      <c r="BK58" s="72">
        <f t="shared" si="53"/>
        <v>0</v>
      </c>
    </row>
    <row r="59" spans="3:63" x14ac:dyDescent="0.35">
      <c r="C59" s="4">
        <f t="shared" si="34"/>
        <v>0</v>
      </c>
      <c r="D59" s="72">
        <f t="shared" si="35"/>
        <v>0</v>
      </c>
      <c r="E59" s="72">
        <f t="shared" ref="E59:AJ59" si="54">IF(E$35&gt;($D$24+$D$26),IF(D59=$D15,$D15,D59+IF($D$25=0,$D15,$D15/$D$25)),0)</f>
        <v>0</v>
      </c>
      <c r="F59" s="72">
        <f t="shared" si="54"/>
        <v>0</v>
      </c>
      <c r="G59" s="72">
        <f t="shared" si="54"/>
        <v>0</v>
      </c>
      <c r="H59" s="72">
        <f t="shared" si="54"/>
        <v>0</v>
      </c>
      <c r="I59" s="72">
        <f t="shared" si="54"/>
        <v>0</v>
      </c>
      <c r="J59" s="72">
        <f t="shared" si="54"/>
        <v>0</v>
      </c>
      <c r="K59" s="72">
        <f t="shared" si="54"/>
        <v>0</v>
      </c>
      <c r="L59" s="72">
        <f t="shared" si="54"/>
        <v>0</v>
      </c>
      <c r="M59" s="72">
        <f t="shared" si="54"/>
        <v>0</v>
      </c>
      <c r="N59" s="72">
        <f t="shared" si="54"/>
        <v>0</v>
      </c>
      <c r="O59" s="72">
        <f t="shared" si="54"/>
        <v>0</v>
      </c>
      <c r="P59" s="72">
        <f t="shared" si="54"/>
        <v>0</v>
      </c>
      <c r="Q59" s="72">
        <f t="shared" si="54"/>
        <v>0</v>
      </c>
      <c r="R59" s="72">
        <f t="shared" si="54"/>
        <v>0</v>
      </c>
      <c r="S59" s="72">
        <f t="shared" si="54"/>
        <v>0</v>
      </c>
      <c r="T59" s="72">
        <f t="shared" si="54"/>
        <v>0</v>
      </c>
      <c r="U59" s="72">
        <f t="shared" si="54"/>
        <v>0</v>
      </c>
      <c r="V59" s="72">
        <f t="shared" si="54"/>
        <v>0</v>
      </c>
      <c r="W59" s="72">
        <f t="shared" si="54"/>
        <v>0</v>
      </c>
      <c r="X59" s="72">
        <f t="shared" si="54"/>
        <v>0</v>
      </c>
      <c r="Y59" s="72">
        <f t="shared" si="54"/>
        <v>0</v>
      </c>
      <c r="Z59" s="72">
        <f t="shared" si="54"/>
        <v>0</v>
      </c>
      <c r="AA59" s="72">
        <f t="shared" si="54"/>
        <v>0</v>
      </c>
      <c r="AB59" s="72">
        <f t="shared" si="54"/>
        <v>0</v>
      </c>
      <c r="AC59" s="72">
        <f t="shared" si="54"/>
        <v>0</v>
      </c>
      <c r="AD59" s="72">
        <f t="shared" si="54"/>
        <v>0</v>
      </c>
      <c r="AE59" s="72">
        <f t="shared" si="54"/>
        <v>0</v>
      </c>
      <c r="AF59" s="72">
        <f t="shared" si="54"/>
        <v>0</v>
      </c>
      <c r="AG59" s="72">
        <f t="shared" si="54"/>
        <v>0</v>
      </c>
      <c r="AH59" s="72">
        <f t="shared" si="54"/>
        <v>0</v>
      </c>
      <c r="AI59" s="72">
        <f t="shared" si="54"/>
        <v>0</v>
      </c>
      <c r="AJ59" s="72">
        <f t="shared" si="54"/>
        <v>0</v>
      </c>
      <c r="AK59" s="72">
        <f t="shared" ref="AK59:BK59" si="55">IF(AK$35&gt;($D$24+$D$26),IF(AJ59=$D15,$D15,AJ59+IF($D$25=0,$D15,$D15/$D$25)),0)</f>
        <v>0</v>
      </c>
      <c r="AL59" s="72">
        <f t="shared" si="55"/>
        <v>0</v>
      </c>
      <c r="AM59" s="72">
        <f t="shared" si="55"/>
        <v>0</v>
      </c>
      <c r="AN59" s="72">
        <f t="shared" si="55"/>
        <v>0</v>
      </c>
      <c r="AO59" s="72">
        <f t="shared" si="55"/>
        <v>0</v>
      </c>
      <c r="AP59" s="72">
        <f t="shared" si="55"/>
        <v>0</v>
      </c>
      <c r="AQ59" s="72">
        <f t="shared" si="55"/>
        <v>0</v>
      </c>
      <c r="AR59" s="72">
        <f t="shared" si="55"/>
        <v>0</v>
      </c>
      <c r="AS59" s="72">
        <f t="shared" si="55"/>
        <v>0</v>
      </c>
      <c r="AT59" s="72">
        <f t="shared" si="55"/>
        <v>0</v>
      </c>
      <c r="AU59" s="72">
        <f t="shared" si="55"/>
        <v>0</v>
      </c>
      <c r="AV59" s="72">
        <f t="shared" si="55"/>
        <v>0</v>
      </c>
      <c r="AW59" s="72">
        <f t="shared" si="55"/>
        <v>0</v>
      </c>
      <c r="AX59" s="72">
        <f t="shared" si="55"/>
        <v>0</v>
      </c>
      <c r="AY59" s="72">
        <f t="shared" si="55"/>
        <v>0</v>
      </c>
      <c r="AZ59" s="72">
        <f t="shared" si="55"/>
        <v>0</v>
      </c>
      <c r="BA59" s="72">
        <f t="shared" si="55"/>
        <v>0</v>
      </c>
      <c r="BB59" s="72">
        <f t="shared" si="55"/>
        <v>0</v>
      </c>
      <c r="BC59" s="72">
        <f t="shared" si="55"/>
        <v>0</v>
      </c>
      <c r="BD59" s="72">
        <f t="shared" si="55"/>
        <v>0</v>
      </c>
      <c r="BE59" s="72">
        <f t="shared" si="55"/>
        <v>0</v>
      </c>
      <c r="BF59" s="72">
        <f t="shared" si="55"/>
        <v>0</v>
      </c>
      <c r="BG59" s="72">
        <f t="shared" si="55"/>
        <v>0</v>
      </c>
      <c r="BH59" s="72">
        <f t="shared" si="55"/>
        <v>0</v>
      </c>
      <c r="BI59" s="72">
        <f t="shared" si="55"/>
        <v>0</v>
      </c>
      <c r="BJ59" s="72">
        <f t="shared" si="55"/>
        <v>0</v>
      </c>
      <c r="BK59" s="72">
        <f t="shared" si="55"/>
        <v>0</v>
      </c>
    </row>
    <row r="60" spans="3:63" x14ac:dyDescent="0.35">
      <c r="C60" s="4">
        <f t="shared" si="34"/>
        <v>0</v>
      </c>
      <c r="D60" s="72">
        <f t="shared" si="35"/>
        <v>0</v>
      </c>
      <c r="E60" s="72">
        <f t="shared" ref="E60:AJ60" si="56">IF(E$35&gt;($D$24+$D$26),IF(D60=$D16,$D16,D60+IF($D$25=0,$D16,$D16/$D$25)),0)</f>
        <v>0</v>
      </c>
      <c r="F60" s="72">
        <f t="shared" si="56"/>
        <v>0</v>
      </c>
      <c r="G60" s="72">
        <f t="shared" si="56"/>
        <v>0</v>
      </c>
      <c r="H60" s="72">
        <f t="shared" si="56"/>
        <v>0</v>
      </c>
      <c r="I60" s="72">
        <f t="shared" si="56"/>
        <v>0</v>
      </c>
      <c r="J60" s="72">
        <f t="shared" si="56"/>
        <v>0</v>
      </c>
      <c r="K60" s="72">
        <f t="shared" si="56"/>
        <v>0</v>
      </c>
      <c r="L60" s="72">
        <f t="shared" si="56"/>
        <v>0</v>
      </c>
      <c r="M60" s="72">
        <f t="shared" si="56"/>
        <v>0</v>
      </c>
      <c r="N60" s="72">
        <f t="shared" si="56"/>
        <v>0</v>
      </c>
      <c r="O60" s="72">
        <f t="shared" si="56"/>
        <v>0</v>
      </c>
      <c r="P60" s="72">
        <f t="shared" si="56"/>
        <v>0</v>
      </c>
      <c r="Q60" s="72">
        <f t="shared" si="56"/>
        <v>0</v>
      </c>
      <c r="R60" s="72">
        <f t="shared" si="56"/>
        <v>0</v>
      </c>
      <c r="S60" s="72">
        <f t="shared" si="56"/>
        <v>0</v>
      </c>
      <c r="T60" s="72">
        <f t="shared" si="56"/>
        <v>0</v>
      </c>
      <c r="U60" s="72">
        <f t="shared" si="56"/>
        <v>0</v>
      </c>
      <c r="V60" s="72">
        <f t="shared" si="56"/>
        <v>0</v>
      </c>
      <c r="W60" s="72">
        <f t="shared" si="56"/>
        <v>0</v>
      </c>
      <c r="X60" s="72">
        <f t="shared" si="56"/>
        <v>0</v>
      </c>
      <c r="Y60" s="72">
        <f t="shared" si="56"/>
        <v>0</v>
      </c>
      <c r="Z60" s="72">
        <f t="shared" si="56"/>
        <v>0</v>
      </c>
      <c r="AA60" s="72">
        <f t="shared" si="56"/>
        <v>0</v>
      </c>
      <c r="AB60" s="72">
        <f t="shared" si="56"/>
        <v>0</v>
      </c>
      <c r="AC60" s="72">
        <f t="shared" si="56"/>
        <v>0</v>
      </c>
      <c r="AD60" s="72">
        <f t="shared" si="56"/>
        <v>0</v>
      </c>
      <c r="AE60" s="72">
        <f t="shared" si="56"/>
        <v>0</v>
      </c>
      <c r="AF60" s="72">
        <f t="shared" si="56"/>
        <v>0</v>
      </c>
      <c r="AG60" s="72">
        <f t="shared" si="56"/>
        <v>0</v>
      </c>
      <c r="AH60" s="72">
        <f t="shared" si="56"/>
        <v>0</v>
      </c>
      <c r="AI60" s="72">
        <f t="shared" si="56"/>
        <v>0</v>
      </c>
      <c r="AJ60" s="72">
        <f t="shared" si="56"/>
        <v>0</v>
      </c>
      <c r="AK60" s="72">
        <f t="shared" ref="AK60:BK60" si="57">IF(AK$35&gt;($D$24+$D$26),IF(AJ60=$D16,$D16,AJ60+IF($D$25=0,$D16,$D16/$D$25)),0)</f>
        <v>0</v>
      </c>
      <c r="AL60" s="72">
        <f t="shared" si="57"/>
        <v>0</v>
      </c>
      <c r="AM60" s="72">
        <f t="shared" si="57"/>
        <v>0</v>
      </c>
      <c r="AN60" s="72">
        <f t="shared" si="57"/>
        <v>0</v>
      </c>
      <c r="AO60" s="72">
        <f t="shared" si="57"/>
        <v>0</v>
      </c>
      <c r="AP60" s="72">
        <f t="shared" si="57"/>
        <v>0</v>
      </c>
      <c r="AQ60" s="72">
        <f t="shared" si="57"/>
        <v>0</v>
      </c>
      <c r="AR60" s="72">
        <f t="shared" si="57"/>
        <v>0</v>
      </c>
      <c r="AS60" s="72">
        <f t="shared" si="57"/>
        <v>0</v>
      </c>
      <c r="AT60" s="72">
        <f t="shared" si="57"/>
        <v>0</v>
      </c>
      <c r="AU60" s="72">
        <f t="shared" si="57"/>
        <v>0</v>
      </c>
      <c r="AV60" s="72">
        <f t="shared" si="57"/>
        <v>0</v>
      </c>
      <c r="AW60" s="72">
        <f t="shared" si="57"/>
        <v>0</v>
      </c>
      <c r="AX60" s="72">
        <f t="shared" si="57"/>
        <v>0</v>
      </c>
      <c r="AY60" s="72">
        <f t="shared" si="57"/>
        <v>0</v>
      </c>
      <c r="AZ60" s="72">
        <f t="shared" si="57"/>
        <v>0</v>
      </c>
      <c r="BA60" s="72">
        <f t="shared" si="57"/>
        <v>0</v>
      </c>
      <c r="BB60" s="72">
        <f t="shared" si="57"/>
        <v>0</v>
      </c>
      <c r="BC60" s="72">
        <f t="shared" si="57"/>
        <v>0</v>
      </c>
      <c r="BD60" s="72">
        <f t="shared" si="57"/>
        <v>0</v>
      </c>
      <c r="BE60" s="72">
        <f t="shared" si="57"/>
        <v>0</v>
      </c>
      <c r="BF60" s="72">
        <f t="shared" si="57"/>
        <v>0</v>
      </c>
      <c r="BG60" s="72">
        <f t="shared" si="57"/>
        <v>0</v>
      </c>
      <c r="BH60" s="72">
        <f t="shared" si="57"/>
        <v>0</v>
      </c>
      <c r="BI60" s="72">
        <f t="shared" si="57"/>
        <v>0</v>
      </c>
      <c r="BJ60" s="72">
        <f t="shared" si="57"/>
        <v>0</v>
      </c>
      <c r="BK60" s="72">
        <f t="shared" si="57"/>
        <v>0</v>
      </c>
    </row>
    <row r="61" spans="3:63" x14ac:dyDescent="0.35">
      <c r="C61" s="4" t="s">
        <v>125</v>
      </c>
      <c r="D61" s="72">
        <f t="shared" ref="D61:AI61" si="58">SUM(D50:D60)</f>
        <v>0</v>
      </c>
      <c r="E61" s="72">
        <f t="shared" si="58"/>
        <v>0</v>
      </c>
      <c r="F61" s="72">
        <f t="shared" si="58"/>
        <v>0</v>
      </c>
      <c r="G61" s="72">
        <f t="shared" si="58"/>
        <v>0</v>
      </c>
      <c r="H61" s="72">
        <f t="shared" si="58"/>
        <v>0</v>
      </c>
      <c r="I61" s="72">
        <f t="shared" si="58"/>
        <v>0</v>
      </c>
      <c r="J61" s="72">
        <f t="shared" si="58"/>
        <v>0</v>
      </c>
      <c r="K61" s="72">
        <f t="shared" si="58"/>
        <v>0</v>
      </c>
      <c r="L61" s="72">
        <f t="shared" si="58"/>
        <v>0</v>
      </c>
      <c r="M61" s="72">
        <f t="shared" si="58"/>
        <v>0</v>
      </c>
      <c r="N61" s="72">
        <f t="shared" si="58"/>
        <v>0</v>
      </c>
      <c r="O61" s="72">
        <f t="shared" si="58"/>
        <v>0</v>
      </c>
      <c r="P61" s="72">
        <f t="shared" si="58"/>
        <v>0</v>
      </c>
      <c r="Q61" s="72">
        <f t="shared" si="58"/>
        <v>0</v>
      </c>
      <c r="R61" s="72">
        <f t="shared" si="58"/>
        <v>0</v>
      </c>
      <c r="S61" s="72">
        <f t="shared" si="58"/>
        <v>112.6</v>
      </c>
      <c r="T61" s="72">
        <f t="shared" si="58"/>
        <v>225.2</v>
      </c>
      <c r="U61" s="72">
        <f t="shared" si="58"/>
        <v>337.79999999999995</v>
      </c>
      <c r="V61" s="72">
        <f t="shared" si="58"/>
        <v>450.4</v>
      </c>
      <c r="W61" s="72">
        <f t="shared" si="58"/>
        <v>563</v>
      </c>
      <c r="X61" s="72">
        <f t="shared" si="58"/>
        <v>563</v>
      </c>
      <c r="Y61" s="72">
        <f t="shared" si="58"/>
        <v>563</v>
      </c>
      <c r="Z61" s="72">
        <f t="shared" si="58"/>
        <v>563</v>
      </c>
      <c r="AA61" s="72">
        <f t="shared" si="58"/>
        <v>563</v>
      </c>
      <c r="AB61" s="72">
        <f t="shared" si="58"/>
        <v>563</v>
      </c>
      <c r="AC61" s="72">
        <f t="shared" si="58"/>
        <v>563</v>
      </c>
      <c r="AD61" s="72">
        <f t="shared" si="58"/>
        <v>563</v>
      </c>
      <c r="AE61" s="72">
        <f t="shared" si="58"/>
        <v>563</v>
      </c>
      <c r="AF61" s="72">
        <f t="shared" si="58"/>
        <v>563</v>
      </c>
      <c r="AG61" s="72">
        <f t="shared" si="58"/>
        <v>563</v>
      </c>
      <c r="AH61" s="72">
        <f t="shared" si="58"/>
        <v>563</v>
      </c>
      <c r="AI61" s="72">
        <f t="shared" si="58"/>
        <v>563</v>
      </c>
      <c r="AJ61" s="72">
        <f t="shared" ref="AJ61:BK61" si="59">SUM(AJ50:AJ60)</f>
        <v>563</v>
      </c>
      <c r="AK61" s="72">
        <f t="shared" si="59"/>
        <v>563</v>
      </c>
      <c r="AL61" s="72">
        <f t="shared" si="59"/>
        <v>563</v>
      </c>
      <c r="AM61" s="72">
        <f t="shared" si="59"/>
        <v>563</v>
      </c>
      <c r="AN61" s="72">
        <f t="shared" si="59"/>
        <v>563</v>
      </c>
      <c r="AO61" s="72">
        <f t="shared" si="59"/>
        <v>563</v>
      </c>
      <c r="AP61" s="72">
        <f t="shared" si="59"/>
        <v>563</v>
      </c>
      <c r="AQ61" s="72">
        <f t="shared" si="59"/>
        <v>563</v>
      </c>
      <c r="AR61" s="72">
        <f t="shared" si="59"/>
        <v>563</v>
      </c>
      <c r="AS61" s="72">
        <f t="shared" si="59"/>
        <v>563</v>
      </c>
      <c r="AT61" s="72">
        <f t="shared" si="59"/>
        <v>563</v>
      </c>
      <c r="AU61" s="72">
        <f t="shared" si="59"/>
        <v>563</v>
      </c>
      <c r="AV61" s="72">
        <f t="shared" si="59"/>
        <v>563</v>
      </c>
      <c r="AW61" s="72">
        <f t="shared" si="59"/>
        <v>563</v>
      </c>
      <c r="AX61" s="72">
        <f t="shared" si="59"/>
        <v>563</v>
      </c>
      <c r="AY61" s="72">
        <f t="shared" si="59"/>
        <v>563</v>
      </c>
      <c r="AZ61" s="72">
        <f t="shared" si="59"/>
        <v>563</v>
      </c>
      <c r="BA61" s="72">
        <f t="shared" si="59"/>
        <v>563</v>
      </c>
      <c r="BB61" s="72">
        <f t="shared" si="59"/>
        <v>563</v>
      </c>
      <c r="BC61" s="72">
        <f t="shared" si="59"/>
        <v>563</v>
      </c>
      <c r="BD61" s="72">
        <f t="shared" si="59"/>
        <v>563</v>
      </c>
      <c r="BE61" s="72">
        <f t="shared" si="59"/>
        <v>563</v>
      </c>
      <c r="BF61" s="72">
        <f t="shared" si="59"/>
        <v>563</v>
      </c>
      <c r="BG61" s="72">
        <f t="shared" si="59"/>
        <v>563</v>
      </c>
      <c r="BH61" s="72">
        <f t="shared" si="59"/>
        <v>563</v>
      </c>
      <c r="BI61" s="72">
        <f t="shared" si="59"/>
        <v>563</v>
      </c>
      <c r="BJ61" s="72">
        <f t="shared" si="59"/>
        <v>563</v>
      </c>
      <c r="BK61" s="72">
        <f t="shared" si="59"/>
        <v>563</v>
      </c>
    </row>
    <row r="62" spans="3:63" x14ac:dyDescent="0.35">
      <c r="C62" s="43"/>
    </row>
    <row r="63" spans="3:63" x14ac:dyDescent="0.35">
      <c r="C63" s="2" t="str">
        <f>C49</f>
        <v>Item</v>
      </c>
      <c r="D63" s="2" t="str">
        <f t="shared" ref="D63:BK63" si="60">D49</f>
        <v>Month 1</v>
      </c>
      <c r="E63" s="2" t="str">
        <f t="shared" si="60"/>
        <v>Month 2</v>
      </c>
      <c r="F63" s="2" t="str">
        <f t="shared" si="60"/>
        <v>Month 3</v>
      </c>
      <c r="G63" s="2" t="str">
        <f t="shared" si="60"/>
        <v>Month 4</v>
      </c>
      <c r="H63" s="2" t="str">
        <f t="shared" si="60"/>
        <v>Month 5</v>
      </c>
      <c r="I63" s="2" t="str">
        <f t="shared" si="60"/>
        <v>Month 6</v>
      </c>
      <c r="J63" s="2" t="str">
        <f t="shared" si="60"/>
        <v>Month 7</v>
      </c>
      <c r="K63" s="2" t="str">
        <f t="shared" si="60"/>
        <v>Month 8</v>
      </c>
      <c r="L63" s="2" t="str">
        <f t="shared" si="60"/>
        <v>Month 9</v>
      </c>
      <c r="M63" s="2" t="str">
        <f t="shared" si="60"/>
        <v>Month 10</v>
      </c>
      <c r="N63" s="2" t="str">
        <f t="shared" si="60"/>
        <v>Month 11</v>
      </c>
      <c r="O63" s="2" t="str">
        <f t="shared" si="60"/>
        <v>Month 12</v>
      </c>
      <c r="P63" s="2" t="str">
        <f t="shared" si="60"/>
        <v>Month 13</v>
      </c>
      <c r="Q63" s="2" t="str">
        <f t="shared" si="60"/>
        <v>Month 14</v>
      </c>
      <c r="R63" s="2" t="str">
        <f t="shared" si="60"/>
        <v>Month 15</v>
      </c>
      <c r="S63" s="2" t="str">
        <f t="shared" si="60"/>
        <v>Month 16</v>
      </c>
      <c r="T63" s="2" t="str">
        <f t="shared" si="60"/>
        <v>Month 17</v>
      </c>
      <c r="U63" s="2" t="str">
        <f t="shared" si="60"/>
        <v>Month 18</v>
      </c>
      <c r="V63" s="2" t="str">
        <f t="shared" si="60"/>
        <v>Month 19</v>
      </c>
      <c r="W63" s="2" t="str">
        <f t="shared" si="60"/>
        <v>Month 20</v>
      </c>
      <c r="X63" s="2" t="str">
        <f t="shared" si="60"/>
        <v>Month 21</v>
      </c>
      <c r="Y63" s="2" t="str">
        <f t="shared" si="60"/>
        <v>Month 22</v>
      </c>
      <c r="Z63" s="2" t="str">
        <f t="shared" si="60"/>
        <v>Month 23</v>
      </c>
      <c r="AA63" s="2" t="str">
        <f t="shared" si="60"/>
        <v>Month 24</v>
      </c>
      <c r="AB63" s="2" t="str">
        <f t="shared" si="60"/>
        <v>Month 25</v>
      </c>
      <c r="AC63" s="2" t="str">
        <f t="shared" si="60"/>
        <v>Month 26</v>
      </c>
      <c r="AD63" s="2" t="str">
        <f t="shared" si="60"/>
        <v>Month 27</v>
      </c>
      <c r="AE63" s="2" t="str">
        <f t="shared" si="60"/>
        <v>Month 28</v>
      </c>
      <c r="AF63" s="2" t="str">
        <f t="shared" si="60"/>
        <v>Month 29</v>
      </c>
      <c r="AG63" s="2" t="str">
        <f t="shared" si="60"/>
        <v>Month 30</v>
      </c>
      <c r="AH63" s="2" t="str">
        <f t="shared" si="60"/>
        <v>Month 31</v>
      </c>
      <c r="AI63" s="2" t="str">
        <f t="shared" si="60"/>
        <v>Month 32</v>
      </c>
      <c r="AJ63" s="2" t="str">
        <f t="shared" si="60"/>
        <v>Month 33</v>
      </c>
      <c r="AK63" s="2" t="str">
        <f t="shared" si="60"/>
        <v>Month 34</v>
      </c>
      <c r="AL63" s="2" t="str">
        <f t="shared" si="60"/>
        <v>Month 35</v>
      </c>
      <c r="AM63" s="2" t="str">
        <f t="shared" si="60"/>
        <v>Month 36</v>
      </c>
      <c r="AN63" s="2" t="str">
        <f t="shared" si="60"/>
        <v>Month 37</v>
      </c>
      <c r="AO63" s="2" t="str">
        <f t="shared" si="60"/>
        <v>Month 38</v>
      </c>
      <c r="AP63" s="2" t="str">
        <f t="shared" si="60"/>
        <v>Month 39</v>
      </c>
      <c r="AQ63" s="2" t="str">
        <f t="shared" si="60"/>
        <v>Month 40</v>
      </c>
      <c r="AR63" s="2" t="str">
        <f t="shared" si="60"/>
        <v>Month 41</v>
      </c>
      <c r="AS63" s="2" t="str">
        <f t="shared" si="60"/>
        <v>Month 42</v>
      </c>
      <c r="AT63" s="2" t="str">
        <f t="shared" si="60"/>
        <v>Month 43</v>
      </c>
      <c r="AU63" s="2" t="str">
        <f t="shared" si="60"/>
        <v>Month 44</v>
      </c>
      <c r="AV63" s="2" t="str">
        <f t="shared" si="60"/>
        <v>Month 45</v>
      </c>
      <c r="AW63" s="2" t="str">
        <f t="shared" si="60"/>
        <v>Month 46</v>
      </c>
      <c r="AX63" s="2" t="str">
        <f t="shared" si="60"/>
        <v>Month 47</v>
      </c>
      <c r="AY63" s="2" t="str">
        <f t="shared" si="60"/>
        <v>Month 48</v>
      </c>
      <c r="AZ63" s="2" t="str">
        <f t="shared" si="60"/>
        <v>Month 49</v>
      </c>
      <c r="BA63" s="2" t="str">
        <f t="shared" si="60"/>
        <v>Month 50</v>
      </c>
      <c r="BB63" s="2" t="str">
        <f t="shared" si="60"/>
        <v>Month 51</v>
      </c>
      <c r="BC63" s="2" t="str">
        <f t="shared" si="60"/>
        <v>Month 52</v>
      </c>
      <c r="BD63" s="2" t="str">
        <f t="shared" si="60"/>
        <v>Month 53</v>
      </c>
      <c r="BE63" s="2" t="str">
        <f t="shared" si="60"/>
        <v>Month 54</v>
      </c>
      <c r="BF63" s="2" t="str">
        <f t="shared" si="60"/>
        <v>Month 55</v>
      </c>
      <c r="BG63" s="2" t="str">
        <f t="shared" si="60"/>
        <v>Month 56</v>
      </c>
      <c r="BH63" s="2" t="str">
        <f t="shared" si="60"/>
        <v>Month 57</v>
      </c>
      <c r="BI63" s="2" t="str">
        <f t="shared" si="60"/>
        <v>Month 58</v>
      </c>
      <c r="BJ63" s="2" t="str">
        <f t="shared" si="60"/>
        <v>Month 59</v>
      </c>
      <c r="BK63" s="2" t="str">
        <f t="shared" si="60"/>
        <v>Month 60</v>
      </c>
    </row>
    <row r="64" spans="3:63" x14ac:dyDescent="0.35">
      <c r="C64" s="4" t="s">
        <v>211</v>
      </c>
      <c r="D64" s="23">
        <f>SUMPRODUCT(D37:D47,D50:D60)</f>
        <v>0</v>
      </c>
      <c r="E64" s="23">
        <f t="shared" ref="E64:BK64" si="61">SUMPRODUCT(E37:E47,E50:E60)</f>
        <v>0</v>
      </c>
      <c r="F64" s="23">
        <f t="shared" si="61"/>
        <v>0</v>
      </c>
      <c r="G64" s="23">
        <f t="shared" si="61"/>
        <v>0</v>
      </c>
      <c r="H64" s="23">
        <f t="shared" si="61"/>
        <v>0</v>
      </c>
      <c r="I64" s="23">
        <f t="shared" si="61"/>
        <v>0</v>
      </c>
      <c r="J64" s="23">
        <f t="shared" si="61"/>
        <v>0</v>
      </c>
      <c r="K64" s="23">
        <f t="shared" si="61"/>
        <v>0</v>
      </c>
      <c r="L64" s="23">
        <f t="shared" si="61"/>
        <v>0</v>
      </c>
      <c r="M64" s="23">
        <f t="shared" si="61"/>
        <v>0</v>
      </c>
      <c r="N64" s="23">
        <f t="shared" si="61"/>
        <v>0</v>
      </c>
      <c r="O64" s="23">
        <f t="shared" si="61"/>
        <v>0</v>
      </c>
      <c r="P64" s="23">
        <f t="shared" si="61"/>
        <v>0</v>
      </c>
      <c r="Q64" s="23">
        <f t="shared" si="61"/>
        <v>0</v>
      </c>
      <c r="R64" s="23">
        <f t="shared" si="61"/>
        <v>0</v>
      </c>
      <c r="S64" s="23">
        <f t="shared" si="61"/>
        <v>399105.07</v>
      </c>
      <c r="T64" s="23">
        <f t="shared" si="61"/>
        <v>798210.14</v>
      </c>
      <c r="U64" s="23">
        <f t="shared" si="61"/>
        <v>1197315.21</v>
      </c>
      <c r="V64" s="23">
        <f t="shared" si="61"/>
        <v>1596420.28</v>
      </c>
      <c r="W64" s="23">
        <f t="shared" si="61"/>
        <v>1995525.35</v>
      </c>
      <c r="X64" s="23">
        <f t="shared" si="61"/>
        <v>1995525.35</v>
      </c>
      <c r="Y64" s="23">
        <f t="shared" si="61"/>
        <v>1995525.35</v>
      </c>
      <c r="Z64" s="23">
        <f t="shared" si="61"/>
        <v>1995525.35</v>
      </c>
      <c r="AA64" s="23">
        <f t="shared" si="61"/>
        <v>1995525.35</v>
      </c>
      <c r="AB64" s="23">
        <f t="shared" si="61"/>
        <v>2095301.6175000004</v>
      </c>
      <c r="AC64" s="23">
        <f t="shared" si="61"/>
        <v>2095301.6175000004</v>
      </c>
      <c r="AD64" s="23">
        <f t="shared" si="61"/>
        <v>2095301.6175000004</v>
      </c>
      <c r="AE64" s="23">
        <f t="shared" si="61"/>
        <v>2095301.6175000004</v>
      </c>
      <c r="AF64" s="23">
        <f t="shared" si="61"/>
        <v>2095301.6175000004</v>
      </c>
      <c r="AG64" s="23">
        <f t="shared" si="61"/>
        <v>2095301.6175000004</v>
      </c>
      <c r="AH64" s="23">
        <f t="shared" si="61"/>
        <v>2095301.6175000004</v>
      </c>
      <c r="AI64" s="23">
        <f t="shared" si="61"/>
        <v>2095301.6175000004</v>
      </c>
      <c r="AJ64" s="23">
        <f t="shared" si="61"/>
        <v>2095301.6175000004</v>
      </c>
      <c r="AK64" s="23">
        <f t="shared" si="61"/>
        <v>2095301.6175000004</v>
      </c>
      <c r="AL64" s="23">
        <f t="shared" si="61"/>
        <v>2095301.6175000004</v>
      </c>
      <c r="AM64" s="23">
        <f t="shared" si="61"/>
        <v>2095301.6175000004</v>
      </c>
      <c r="AN64" s="23">
        <f t="shared" si="61"/>
        <v>2200066.6983750006</v>
      </c>
      <c r="AO64" s="23">
        <f t="shared" si="61"/>
        <v>2200066.6983750006</v>
      </c>
      <c r="AP64" s="23">
        <f t="shared" si="61"/>
        <v>2200066.6983750006</v>
      </c>
      <c r="AQ64" s="23">
        <f t="shared" si="61"/>
        <v>2200066.6983750006</v>
      </c>
      <c r="AR64" s="23">
        <f t="shared" si="61"/>
        <v>2200066.6983750006</v>
      </c>
      <c r="AS64" s="23">
        <f t="shared" si="61"/>
        <v>2200066.6983750006</v>
      </c>
      <c r="AT64" s="23">
        <f t="shared" si="61"/>
        <v>2200066.6983750006</v>
      </c>
      <c r="AU64" s="23">
        <f t="shared" si="61"/>
        <v>2200066.6983750006</v>
      </c>
      <c r="AV64" s="23">
        <f t="shared" si="61"/>
        <v>2200066.6983750006</v>
      </c>
      <c r="AW64" s="23">
        <f t="shared" si="61"/>
        <v>2200066.6983750006</v>
      </c>
      <c r="AX64" s="23">
        <f t="shared" si="61"/>
        <v>2200066.6983750006</v>
      </c>
      <c r="AY64" s="23">
        <f t="shared" si="61"/>
        <v>2200066.6983750006</v>
      </c>
      <c r="AZ64" s="23">
        <f t="shared" si="61"/>
        <v>2310070.0332937501</v>
      </c>
      <c r="BA64" s="23">
        <f t="shared" si="61"/>
        <v>2310070.0332937501</v>
      </c>
      <c r="BB64" s="23">
        <f t="shared" si="61"/>
        <v>2310070.0332937501</v>
      </c>
      <c r="BC64" s="23">
        <f t="shared" si="61"/>
        <v>2310070.0332937501</v>
      </c>
      <c r="BD64" s="23">
        <f t="shared" si="61"/>
        <v>2310070.0332937501</v>
      </c>
      <c r="BE64" s="23">
        <f t="shared" si="61"/>
        <v>2310070.0332937501</v>
      </c>
      <c r="BF64" s="23">
        <f t="shared" si="61"/>
        <v>2310070.0332937501</v>
      </c>
      <c r="BG64" s="23">
        <f t="shared" si="61"/>
        <v>2310070.0332937501</v>
      </c>
      <c r="BH64" s="23">
        <f t="shared" si="61"/>
        <v>2310070.0332937501</v>
      </c>
      <c r="BI64" s="23">
        <f t="shared" si="61"/>
        <v>2310070.0332937501</v>
      </c>
      <c r="BJ64" s="23">
        <f t="shared" si="61"/>
        <v>2310070.0332937501</v>
      </c>
      <c r="BK64" s="23">
        <f t="shared" si="61"/>
        <v>2310070.0332937501</v>
      </c>
    </row>
    <row r="65" spans="3:63" x14ac:dyDescent="0.35">
      <c r="C65" s="4" t="s">
        <v>95</v>
      </c>
      <c r="D65" s="23">
        <f>-IF(D35/12&lt;=$R$3,SUM(D50:D60)*$R$6,IF(D35/12&lt;=$S$3,SUM(D50:D60)*$S$6,IF(D35/12&lt;=$T$3,SUM(D50:D60)*$T$6,IF(D35/12&lt;=$U$3,SUM(D50:D60)*$U$6,IF(D35/12&lt;=$V$3,SUM(D50:D60)*$V$6)))))</f>
        <v>0</v>
      </c>
      <c r="E65" s="23">
        <f t="shared" ref="E65:BK65" si="62">-IF(E35/12&lt;=$R$3,SUM(E50:E60)*$R$6,IF(E35/12&lt;=$S$3,SUM(E50:E60)*$S$6,IF(E35/12&lt;=$T$3,SUM(E50:E60)*$T$6,IF(E35/12&lt;=$U$3,SUM(E50:E60)*$U$6,IF(E35/12&lt;=$V$3,SUM(E50:E60)*$V$6)))))</f>
        <v>0</v>
      </c>
      <c r="F65" s="23">
        <f t="shared" si="62"/>
        <v>0</v>
      </c>
      <c r="G65" s="23">
        <f t="shared" si="62"/>
        <v>0</v>
      </c>
      <c r="H65" s="23">
        <f t="shared" si="62"/>
        <v>0</v>
      </c>
      <c r="I65" s="23">
        <f t="shared" si="62"/>
        <v>0</v>
      </c>
      <c r="J65" s="23">
        <f t="shared" si="62"/>
        <v>0</v>
      </c>
      <c r="K65" s="23">
        <f t="shared" si="62"/>
        <v>0</v>
      </c>
      <c r="L65" s="23">
        <f t="shared" si="62"/>
        <v>0</v>
      </c>
      <c r="M65" s="23">
        <f t="shared" si="62"/>
        <v>0</v>
      </c>
      <c r="N65" s="23">
        <f t="shared" si="62"/>
        <v>0</v>
      </c>
      <c r="O65" s="23">
        <f t="shared" si="62"/>
        <v>0</v>
      </c>
      <c r="P65" s="23">
        <f>-IF(P35/12&lt;=$R$3,SUM(P50:P60)*$R$6,IF(P35/12&lt;=$S$3,SUM(P50:P60)*$S$6,IF(P35/12&lt;=$T$3,SUM(P50:P60)*$T$6,IF(P35/12&lt;=$U$3,SUM(P50:P60)*$U$6,IF(P35/12&lt;=$V$3,SUM(P50:P60)*$V$6)))))</f>
        <v>0</v>
      </c>
      <c r="Q65" s="23">
        <f t="shared" si="62"/>
        <v>0</v>
      </c>
      <c r="R65" s="23">
        <f t="shared" si="62"/>
        <v>0</v>
      </c>
      <c r="S65" s="23">
        <f t="shared" si="62"/>
        <v>-154108.864</v>
      </c>
      <c r="T65" s="23">
        <f t="shared" si="62"/>
        <v>-308217.728</v>
      </c>
      <c r="U65" s="23">
        <f t="shared" si="62"/>
        <v>-462326.59199999995</v>
      </c>
      <c r="V65" s="23">
        <f t="shared" si="62"/>
        <v>-616435.45600000001</v>
      </c>
      <c r="W65" s="23">
        <f t="shared" si="62"/>
        <v>-770544.32000000007</v>
      </c>
      <c r="X65" s="23">
        <f t="shared" si="62"/>
        <v>-770544.32000000007</v>
      </c>
      <c r="Y65" s="23">
        <f t="shared" si="62"/>
        <v>-770544.32000000007</v>
      </c>
      <c r="Z65" s="23">
        <f t="shared" si="62"/>
        <v>-770544.32000000007</v>
      </c>
      <c r="AA65" s="23">
        <f t="shared" si="62"/>
        <v>-770544.32000000007</v>
      </c>
      <c r="AB65" s="23">
        <f t="shared" si="62"/>
        <v>-801366.09279999998</v>
      </c>
      <c r="AC65" s="23">
        <f t="shared" si="62"/>
        <v>-801366.09279999998</v>
      </c>
      <c r="AD65" s="23">
        <f t="shared" si="62"/>
        <v>-801366.09279999998</v>
      </c>
      <c r="AE65" s="23">
        <f t="shared" si="62"/>
        <v>-801366.09279999998</v>
      </c>
      <c r="AF65" s="23">
        <f t="shared" si="62"/>
        <v>-801366.09279999998</v>
      </c>
      <c r="AG65" s="23">
        <f t="shared" si="62"/>
        <v>-801366.09279999998</v>
      </c>
      <c r="AH65" s="23">
        <f t="shared" si="62"/>
        <v>-801366.09279999998</v>
      </c>
      <c r="AI65" s="23">
        <f t="shared" si="62"/>
        <v>-801366.09279999998</v>
      </c>
      <c r="AJ65" s="23">
        <f t="shared" si="62"/>
        <v>-801366.09279999998</v>
      </c>
      <c r="AK65" s="23">
        <f t="shared" si="62"/>
        <v>-801366.09279999998</v>
      </c>
      <c r="AL65" s="23">
        <f t="shared" si="62"/>
        <v>-801366.09279999998</v>
      </c>
      <c r="AM65" s="23">
        <f t="shared" si="62"/>
        <v>-801366.09279999998</v>
      </c>
      <c r="AN65" s="23">
        <f t="shared" si="62"/>
        <v>-833420.73651200009</v>
      </c>
      <c r="AO65" s="23">
        <f t="shared" si="62"/>
        <v>-833420.73651200009</v>
      </c>
      <c r="AP65" s="23">
        <f t="shared" si="62"/>
        <v>-833420.73651200009</v>
      </c>
      <c r="AQ65" s="23">
        <f t="shared" si="62"/>
        <v>-833420.73651200009</v>
      </c>
      <c r="AR65" s="23">
        <f t="shared" si="62"/>
        <v>-833420.73651200009</v>
      </c>
      <c r="AS65" s="23">
        <f t="shared" si="62"/>
        <v>-833420.73651200009</v>
      </c>
      <c r="AT65" s="23">
        <f t="shared" si="62"/>
        <v>-833420.73651200009</v>
      </c>
      <c r="AU65" s="23">
        <f t="shared" si="62"/>
        <v>-833420.73651200009</v>
      </c>
      <c r="AV65" s="23">
        <f t="shared" si="62"/>
        <v>-833420.73651200009</v>
      </c>
      <c r="AW65" s="23">
        <f t="shared" si="62"/>
        <v>-833420.73651200009</v>
      </c>
      <c r="AX65" s="23">
        <f t="shared" si="62"/>
        <v>-833420.73651200009</v>
      </c>
      <c r="AY65" s="23">
        <f t="shared" si="62"/>
        <v>-833420.73651200009</v>
      </c>
      <c r="AZ65" s="23">
        <f t="shared" si="62"/>
        <v>-866757.56597247999</v>
      </c>
      <c r="BA65" s="23">
        <f t="shared" si="62"/>
        <v>-866757.56597247999</v>
      </c>
      <c r="BB65" s="23">
        <f t="shared" si="62"/>
        <v>-866757.56597247999</v>
      </c>
      <c r="BC65" s="23">
        <f t="shared" si="62"/>
        <v>-866757.56597247999</v>
      </c>
      <c r="BD65" s="23">
        <f t="shared" si="62"/>
        <v>-866757.56597247999</v>
      </c>
      <c r="BE65" s="23">
        <f t="shared" si="62"/>
        <v>-866757.56597247999</v>
      </c>
      <c r="BF65" s="23">
        <f t="shared" si="62"/>
        <v>-866757.56597247999</v>
      </c>
      <c r="BG65" s="23">
        <f t="shared" si="62"/>
        <v>-866757.56597247999</v>
      </c>
      <c r="BH65" s="23">
        <f t="shared" si="62"/>
        <v>-866757.56597247999</v>
      </c>
      <c r="BI65" s="23">
        <f t="shared" si="62"/>
        <v>-866757.56597247999</v>
      </c>
      <c r="BJ65" s="23">
        <f t="shared" si="62"/>
        <v>-866757.56597247999</v>
      </c>
      <c r="BK65" s="23">
        <f t="shared" si="62"/>
        <v>-866757.56597247999</v>
      </c>
    </row>
  </sheetData>
  <mergeCells count="5">
    <mergeCell ref="O4:Q4"/>
    <mergeCell ref="C4:E4"/>
    <mergeCell ref="C19:H19"/>
    <mergeCell ref="H4:L4"/>
    <mergeCell ref="R4:V4"/>
  </mergeCells>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098B0-CB63-49DA-8507-18D250B8C672}">
  <dimension ref="B1:AP126"/>
  <sheetViews>
    <sheetView zoomScale="70" zoomScaleNormal="70" workbookViewId="0">
      <selection activeCell="D22" sqref="D22"/>
    </sheetView>
  </sheetViews>
  <sheetFormatPr defaultRowHeight="14.5" x14ac:dyDescent="0.35"/>
  <cols>
    <col min="2" max="2" width="36.1796875" customWidth="1"/>
    <col min="3" max="3" width="26.1796875" customWidth="1"/>
    <col min="4" max="4" width="21.453125" customWidth="1"/>
    <col min="5" max="5" width="26.1796875" customWidth="1"/>
    <col min="6" max="6" width="24.54296875" customWidth="1"/>
    <col min="7" max="7" width="29.1796875" customWidth="1"/>
    <col min="8" max="8" width="24.1796875" customWidth="1"/>
    <col min="9" max="9" width="23.453125" customWidth="1"/>
    <col min="10" max="10" width="21.1796875" customWidth="1"/>
    <col min="11" max="11" width="22.1796875" customWidth="1"/>
    <col min="12" max="12" width="30.54296875" customWidth="1"/>
    <col min="13" max="13" width="33.1796875" customWidth="1"/>
    <col min="14" max="14" width="23.1796875" customWidth="1"/>
    <col min="15" max="15" width="28.54296875" customWidth="1"/>
    <col min="16" max="16" width="33.1796875" customWidth="1"/>
    <col min="17" max="17" width="26.81640625" customWidth="1"/>
    <col min="18" max="18" width="21.54296875" customWidth="1"/>
    <col min="19" max="19" width="23" customWidth="1"/>
    <col min="20" max="20" width="17.54296875" customWidth="1"/>
    <col min="21" max="21" width="16.1796875" customWidth="1"/>
    <col min="22" max="22" width="19.81640625" customWidth="1"/>
    <col min="23" max="23" width="18.1796875" customWidth="1"/>
    <col min="24" max="24" width="31" customWidth="1"/>
    <col min="25" max="25" width="18.81640625" customWidth="1"/>
    <col min="26" max="26" width="19" customWidth="1"/>
    <col min="27" max="27" width="18.54296875" customWidth="1"/>
    <col min="28" max="28" width="18.1796875" customWidth="1"/>
    <col min="29" max="29" width="16.81640625" customWidth="1"/>
    <col min="30" max="30" width="17.81640625" customWidth="1"/>
    <col min="31" max="31" width="16.54296875" customWidth="1"/>
    <col min="32" max="32" width="17.1796875" customWidth="1"/>
  </cols>
  <sheetData>
    <row r="1" spans="2:42" ht="26" x14ac:dyDescent="0.6">
      <c r="C1" s="193" t="s">
        <v>212</v>
      </c>
      <c r="D1" s="193"/>
      <c r="E1" s="193"/>
      <c r="F1" s="193"/>
      <c r="G1" s="193"/>
      <c r="H1" s="193"/>
      <c r="I1" s="193"/>
      <c r="J1" s="193"/>
      <c r="K1" s="193"/>
      <c r="L1" s="193"/>
      <c r="M1" s="193"/>
      <c r="N1" s="193"/>
      <c r="O1" s="193"/>
      <c r="P1" s="193"/>
      <c r="Q1" s="193"/>
    </row>
    <row r="3" spans="2:42" x14ac:dyDescent="0.35">
      <c r="B3" s="31" t="s">
        <v>15</v>
      </c>
      <c r="C3" s="31" t="s">
        <v>35</v>
      </c>
      <c r="D3" s="31" t="s">
        <v>36</v>
      </c>
      <c r="E3" s="31" t="s">
        <v>37</v>
      </c>
      <c r="F3" s="31" t="s">
        <v>38</v>
      </c>
      <c r="G3" s="31" t="s">
        <v>39</v>
      </c>
      <c r="H3" s="31" t="s">
        <v>213</v>
      </c>
      <c r="I3" s="31" t="s">
        <v>214</v>
      </c>
      <c r="J3" s="31" t="s">
        <v>215</v>
      </c>
      <c r="K3" s="31" t="s">
        <v>216</v>
      </c>
      <c r="L3" s="31" t="s">
        <v>217</v>
      </c>
      <c r="M3" s="31" t="s">
        <v>218</v>
      </c>
      <c r="N3" s="31" t="s">
        <v>219</v>
      </c>
      <c r="O3" s="31" t="s">
        <v>220</v>
      </c>
      <c r="P3" s="31" t="s">
        <v>221</v>
      </c>
      <c r="Q3" s="31" t="s">
        <v>222</v>
      </c>
      <c r="R3" s="31" t="s">
        <v>223</v>
      </c>
      <c r="S3" s="31" t="s">
        <v>224</v>
      </c>
      <c r="T3" s="31" t="s">
        <v>225</v>
      </c>
      <c r="U3" s="31" t="s">
        <v>226</v>
      </c>
      <c r="V3" s="31" t="s">
        <v>227</v>
      </c>
      <c r="W3" s="31" t="s">
        <v>228</v>
      </c>
      <c r="X3" s="31" t="s">
        <v>229</v>
      </c>
      <c r="Y3" s="31" t="s">
        <v>230</v>
      </c>
      <c r="Z3" s="31" t="s">
        <v>231</v>
      </c>
      <c r="AA3" s="31" t="s">
        <v>232</v>
      </c>
      <c r="AB3" s="31" t="s">
        <v>233</v>
      </c>
      <c r="AC3" s="31" t="s">
        <v>234</v>
      </c>
      <c r="AD3" s="31" t="s">
        <v>235</v>
      </c>
      <c r="AE3" s="31" t="s">
        <v>236</v>
      </c>
      <c r="AF3" s="31" t="s">
        <v>237</v>
      </c>
      <c r="AG3" s="32"/>
      <c r="AH3" s="32"/>
      <c r="AI3" s="32"/>
      <c r="AJ3" s="32"/>
      <c r="AK3" s="32"/>
      <c r="AL3" s="32"/>
      <c r="AM3" s="32"/>
      <c r="AN3" s="32"/>
      <c r="AO3" s="32"/>
      <c r="AP3" s="32"/>
    </row>
    <row r="4" spans="2:42" x14ac:dyDescent="0.35">
      <c r="B4" s="32" t="s">
        <v>238</v>
      </c>
      <c r="C4" s="34">
        <f>'Rev-Opex Workings'!D$30</f>
        <v>0</v>
      </c>
      <c r="D4" s="34">
        <f>'Rev-Opex Workings'!E$30</f>
        <v>13968677.449999999</v>
      </c>
      <c r="E4" s="34">
        <f>'Rev-Opex Workings'!F$30</f>
        <v>25143619.41</v>
      </c>
      <c r="F4" s="34">
        <f>'Rev-Opex Workings'!G$30</f>
        <v>26400800.380500015</v>
      </c>
      <c r="G4" s="34">
        <f>'Rev-Opex Workings'!H$30</f>
        <v>27720840.399525002</v>
      </c>
      <c r="H4" s="34">
        <f>G4*(1+Inputs!$G$74)</f>
        <v>29106882.419501252</v>
      </c>
      <c r="I4" s="34">
        <f>H4*(1+Inputs!$G$74)</f>
        <v>30562226.540476315</v>
      </c>
      <c r="J4" s="34">
        <f>I4*(1+Inputs!$G$74)</f>
        <v>32090337.86750013</v>
      </c>
      <c r="K4" s="34">
        <f>J4*(1+Inputs!$G$74)</f>
        <v>33694854.760875136</v>
      </c>
      <c r="L4" s="34">
        <f>K4*(1+Inputs!$G$74)</f>
        <v>35379597.498918891</v>
      </c>
      <c r="M4" s="34">
        <f>L4*(1+Inputs!$G$74)</f>
        <v>37148577.373864837</v>
      </c>
      <c r="N4" s="34">
        <f>M4*(1+Inputs!$G$74)</f>
        <v>39006006.242558077</v>
      </c>
      <c r="O4" s="34">
        <f>N4*(1+Inputs!$G$74)</f>
        <v>40956306.55468598</v>
      </c>
      <c r="P4" s="34">
        <f>O4*(1+Inputs!$G$74)</f>
        <v>43004121.882420279</v>
      </c>
      <c r="Q4" s="34">
        <f>P4*(1+Inputs!$G$74)</f>
        <v>45154327.976541296</v>
      </c>
      <c r="R4" s="34">
        <f>Q4*(1+Inputs!$G$74)</f>
        <v>47412044.375368364</v>
      </c>
      <c r="S4" s="34">
        <f>R4*(1+Inputs!$G$74)</f>
        <v>49782646.594136782</v>
      </c>
      <c r="T4" s="34">
        <f>S4*(1+Inputs!$G$74)</f>
        <v>52271778.923843622</v>
      </c>
      <c r="U4" s="34">
        <f>T4*(1+Inputs!$G$74)</f>
        <v>54885367.870035805</v>
      </c>
      <c r="V4" s="34">
        <f>U4*(1+Inputs!$G$74)</f>
        <v>57629636.263537601</v>
      </c>
      <c r="W4" s="34">
        <f>V4*(1+Inputs!$G$74)</f>
        <v>60511118.076714486</v>
      </c>
      <c r="X4" s="34">
        <f>W4*(1+Inputs!$G$74)</f>
        <v>63536673.980550215</v>
      </c>
      <c r="Y4" s="34">
        <f>X4*(1+Inputs!$G$74)</f>
        <v>66713507.679577731</v>
      </c>
      <c r="Z4" s="34">
        <f>Y4*(1+Inputs!$G$74)</f>
        <v>70049183.063556626</v>
      </c>
      <c r="AA4" s="34">
        <f>Z4*(1+Inputs!$G$74)</f>
        <v>73551642.216734454</v>
      </c>
      <c r="AB4" s="34">
        <f>AA4*(1+Inputs!$G$74)</f>
        <v>77229224.327571183</v>
      </c>
      <c r="AC4" s="34">
        <f>AB4*(1+Inputs!$G$74)</f>
        <v>81090685.543949753</v>
      </c>
      <c r="AD4" s="34">
        <f>AC4*(1+Inputs!$G$74)</f>
        <v>85145219.821147248</v>
      </c>
      <c r="AE4" s="34">
        <f>AD4*(1+Inputs!$G$74)</f>
        <v>89402480.812204614</v>
      </c>
      <c r="AF4" s="34">
        <f>AE4*(1+Inputs!$G$74)</f>
        <v>93872604.852814853</v>
      </c>
      <c r="AG4" s="32"/>
      <c r="AH4" s="32"/>
      <c r="AI4" s="32"/>
      <c r="AJ4" s="32"/>
      <c r="AK4" s="32"/>
      <c r="AL4" s="32"/>
      <c r="AM4" s="32"/>
      <c r="AN4" s="32"/>
      <c r="AO4" s="32"/>
      <c r="AP4" s="32"/>
    </row>
    <row r="5" spans="2:42" x14ac:dyDescent="0.35">
      <c r="B5" s="32" t="s">
        <v>239</v>
      </c>
      <c r="C5" s="34">
        <v>0</v>
      </c>
      <c r="D5" s="34">
        <v>0</v>
      </c>
      <c r="E5" s="34">
        <v>0</v>
      </c>
      <c r="F5" s="34">
        <v>0</v>
      </c>
      <c r="G5" s="34">
        <v>0</v>
      </c>
      <c r="H5" s="34">
        <v>0</v>
      </c>
      <c r="I5" s="34">
        <v>0</v>
      </c>
      <c r="J5" s="34">
        <v>0</v>
      </c>
      <c r="K5" s="34">
        <v>0</v>
      </c>
      <c r="L5" s="34">
        <v>0</v>
      </c>
      <c r="M5" s="34">
        <v>0</v>
      </c>
      <c r="N5" s="34">
        <v>0</v>
      </c>
      <c r="O5" s="34">
        <v>0</v>
      </c>
      <c r="P5" s="34">
        <v>0</v>
      </c>
      <c r="Q5" s="34">
        <v>0</v>
      </c>
      <c r="R5" s="34">
        <v>0</v>
      </c>
      <c r="S5" s="34">
        <v>0</v>
      </c>
      <c r="T5" s="34">
        <v>0</v>
      </c>
      <c r="U5" s="34">
        <v>0</v>
      </c>
      <c r="V5" s="34">
        <v>0</v>
      </c>
      <c r="W5" s="34">
        <v>0</v>
      </c>
      <c r="X5" s="34">
        <v>0</v>
      </c>
      <c r="Y5" s="34">
        <v>0</v>
      </c>
      <c r="Z5" s="34">
        <v>0</v>
      </c>
      <c r="AA5" s="34">
        <v>0</v>
      </c>
      <c r="AB5" s="34">
        <v>0</v>
      </c>
      <c r="AC5" s="34">
        <v>0</v>
      </c>
      <c r="AD5" s="34">
        <v>0</v>
      </c>
      <c r="AE5" s="34">
        <v>0</v>
      </c>
      <c r="AF5" s="34">
        <v>0</v>
      </c>
      <c r="AG5" s="32"/>
      <c r="AH5" s="32"/>
      <c r="AI5" s="32"/>
      <c r="AJ5" s="32"/>
      <c r="AK5" s="32"/>
      <c r="AL5" s="32"/>
      <c r="AM5" s="32"/>
      <c r="AN5" s="32"/>
      <c r="AO5" s="32"/>
      <c r="AP5" s="32"/>
    </row>
    <row r="6" spans="2:42" s="26" customFormat="1" x14ac:dyDescent="0.35">
      <c r="B6" s="48" t="s">
        <v>240</v>
      </c>
      <c r="C6" s="49">
        <f>SUM(C4:C5)</f>
        <v>0</v>
      </c>
      <c r="D6" s="49">
        <f t="shared" ref="D6:AF6" si="0">SUM(D4:D5)</f>
        <v>13968677.449999999</v>
      </c>
      <c r="E6" s="49">
        <f t="shared" si="0"/>
        <v>25143619.41</v>
      </c>
      <c r="F6" s="49">
        <f t="shared" si="0"/>
        <v>26400800.380500015</v>
      </c>
      <c r="G6" s="49">
        <f t="shared" si="0"/>
        <v>27720840.399525002</v>
      </c>
      <c r="H6" s="49">
        <f t="shared" si="0"/>
        <v>29106882.419501252</v>
      </c>
      <c r="I6" s="49">
        <f t="shared" si="0"/>
        <v>30562226.540476315</v>
      </c>
      <c r="J6" s="49">
        <f t="shared" si="0"/>
        <v>32090337.86750013</v>
      </c>
      <c r="K6" s="49">
        <f t="shared" si="0"/>
        <v>33694854.760875136</v>
      </c>
      <c r="L6" s="49">
        <f t="shared" si="0"/>
        <v>35379597.498918891</v>
      </c>
      <c r="M6" s="49">
        <f t="shared" si="0"/>
        <v>37148577.373864837</v>
      </c>
      <c r="N6" s="49">
        <f t="shared" si="0"/>
        <v>39006006.242558077</v>
      </c>
      <c r="O6" s="49">
        <f t="shared" si="0"/>
        <v>40956306.55468598</v>
      </c>
      <c r="P6" s="49">
        <f t="shared" si="0"/>
        <v>43004121.882420279</v>
      </c>
      <c r="Q6" s="49">
        <f t="shared" si="0"/>
        <v>45154327.976541296</v>
      </c>
      <c r="R6" s="49">
        <f t="shared" si="0"/>
        <v>47412044.375368364</v>
      </c>
      <c r="S6" s="49">
        <f t="shared" si="0"/>
        <v>49782646.594136782</v>
      </c>
      <c r="T6" s="49">
        <f t="shared" si="0"/>
        <v>52271778.923843622</v>
      </c>
      <c r="U6" s="49">
        <f t="shared" si="0"/>
        <v>54885367.870035805</v>
      </c>
      <c r="V6" s="49">
        <f t="shared" si="0"/>
        <v>57629636.263537601</v>
      </c>
      <c r="W6" s="49">
        <f t="shared" si="0"/>
        <v>60511118.076714486</v>
      </c>
      <c r="X6" s="49">
        <f t="shared" si="0"/>
        <v>63536673.980550215</v>
      </c>
      <c r="Y6" s="49">
        <f t="shared" si="0"/>
        <v>66713507.679577731</v>
      </c>
      <c r="Z6" s="49">
        <f t="shared" si="0"/>
        <v>70049183.063556626</v>
      </c>
      <c r="AA6" s="49">
        <f t="shared" si="0"/>
        <v>73551642.216734454</v>
      </c>
      <c r="AB6" s="49">
        <f t="shared" si="0"/>
        <v>77229224.327571183</v>
      </c>
      <c r="AC6" s="49">
        <f t="shared" si="0"/>
        <v>81090685.543949753</v>
      </c>
      <c r="AD6" s="49">
        <f t="shared" si="0"/>
        <v>85145219.821147248</v>
      </c>
      <c r="AE6" s="49">
        <f t="shared" si="0"/>
        <v>89402480.812204614</v>
      </c>
      <c r="AF6" s="49">
        <f t="shared" si="0"/>
        <v>93872604.852814853</v>
      </c>
      <c r="AG6" s="33"/>
      <c r="AH6" s="33"/>
      <c r="AI6" s="33"/>
      <c r="AJ6" s="33"/>
      <c r="AK6" s="33"/>
      <c r="AL6" s="33"/>
      <c r="AM6" s="33"/>
      <c r="AN6" s="33"/>
      <c r="AO6" s="33"/>
      <c r="AP6" s="33"/>
    </row>
    <row r="7" spans="2:42" x14ac:dyDescent="0.35">
      <c r="B7" s="32" t="s">
        <v>100</v>
      </c>
      <c r="C7" s="34">
        <f>-Inputs!C72*Forecasts!C6</f>
        <v>0</v>
      </c>
      <c r="D7" s="34">
        <f>-Inputs!D72*Forecasts!D6</f>
        <v>-838120.64699999988</v>
      </c>
      <c r="E7" s="34">
        <f>-Inputs!E72*Forecasts!E6</f>
        <v>-1508617.1646</v>
      </c>
      <c r="F7" s="34">
        <f>-Inputs!F72*Forecasts!F6</f>
        <v>-1584048.0228300008</v>
      </c>
      <c r="G7" s="34">
        <f>-Inputs!$G$72*Forecasts!G6</f>
        <v>-1663250.4239715</v>
      </c>
      <c r="H7" s="34">
        <f>-Inputs!$G$72*Forecasts!H6</f>
        <v>-1746412.9451700752</v>
      </c>
      <c r="I7" s="34">
        <f>-Inputs!$G$72*Forecasts!I6</f>
        <v>-1833733.5924285788</v>
      </c>
      <c r="J7" s="34">
        <f>-Inputs!$G$72*Forecasts!J6</f>
        <v>-1925420.2720500077</v>
      </c>
      <c r="K7" s="34">
        <f>-Inputs!$G$72*Forecasts!K6</f>
        <v>-2021691.285652508</v>
      </c>
      <c r="L7" s="34">
        <f>-Inputs!$G$72*Forecasts!L6</f>
        <v>-2122775.8499351335</v>
      </c>
      <c r="M7" s="34">
        <f>-Inputs!$G$72*Forecasts!M6</f>
        <v>-2228914.6424318901</v>
      </c>
      <c r="N7" s="34">
        <f>-Inputs!$G$72*Forecasts!N6</f>
        <v>-2340360.3745534844</v>
      </c>
      <c r="O7" s="34">
        <f>-Inputs!$G$72*Forecasts!O6</f>
        <v>-2457378.3932811585</v>
      </c>
      <c r="P7" s="34">
        <f>-Inputs!$G$72*Forecasts!P6</f>
        <v>-2580247.3129452164</v>
      </c>
      <c r="Q7" s="34">
        <f>-Inputs!$G$72*Forecasts!Q6</f>
        <v>-2709259.6785924775</v>
      </c>
      <c r="R7" s="34">
        <f>-Inputs!$G$72*Forecasts!R6</f>
        <v>-2844722.6625221018</v>
      </c>
      <c r="S7" s="34">
        <f>-Inputs!$G$72*Forecasts!S6</f>
        <v>-2986958.795648207</v>
      </c>
      <c r="T7" s="34">
        <f>-Inputs!$G$72*Forecasts!T6</f>
        <v>-3136306.7354306174</v>
      </c>
      <c r="U7" s="34">
        <f>-Inputs!$G$72*Forecasts!U6</f>
        <v>-3293122.0722021484</v>
      </c>
      <c r="V7" s="34">
        <f>-Inputs!$G$72*Forecasts!V6</f>
        <v>-3457778.1758122561</v>
      </c>
      <c r="W7" s="34">
        <f>-Inputs!$G$72*Forecasts!W6</f>
        <v>-3630667.0846028691</v>
      </c>
      <c r="X7" s="34">
        <f>-Inputs!$G$72*Forecasts!X6</f>
        <v>-3812200.4388330127</v>
      </c>
      <c r="Y7" s="34">
        <f>-Inputs!$G$72*Forecasts!Y6</f>
        <v>-4002810.4607746638</v>
      </c>
      <c r="Z7" s="34">
        <f>-Inputs!$G$72*Forecasts!Z6</f>
        <v>-4202950.9838133976</v>
      </c>
      <c r="AA7" s="34">
        <f>-Inputs!$G$72*Forecasts!AA6</f>
        <v>-4413098.5330040669</v>
      </c>
      <c r="AB7" s="34">
        <f>-Inputs!$G$72*Forecasts!AB6</f>
        <v>-4633753.4596542707</v>
      </c>
      <c r="AC7" s="34">
        <f>-Inputs!$G$72*Forecasts!AC6</f>
        <v>-4865441.1326369848</v>
      </c>
      <c r="AD7" s="34">
        <f>-Inputs!$G$72*Forecasts!AD6</f>
        <v>-5108713.1892688349</v>
      </c>
      <c r="AE7" s="34">
        <f>-Inputs!$G$72*Forecasts!AE6</f>
        <v>-5364148.8487322768</v>
      </c>
      <c r="AF7" s="34">
        <f>-Inputs!$G$72*Forecasts!AF6</f>
        <v>-5632356.2911688909</v>
      </c>
      <c r="AG7" s="32"/>
      <c r="AH7" s="32"/>
      <c r="AI7" s="32"/>
      <c r="AJ7" s="32"/>
      <c r="AK7" s="32"/>
      <c r="AL7" s="32"/>
      <c r="AM7" s="32"/>
      <c r="AN7" s="32"/>
      <c r="AO7" s="32"/>
      <c r="AP7" s="32"/>
    </row>
    <row r="8" spans="2:42" s="26" customFormat="1" x14ac:dyDescent="0.35">
      <c r="B8" s="48" t="s">
        <v>241</v>
      </c>
      <c r="C8" s="49">
        <f>SUM(C6:C7)</f>
        <v>0</v>
      </c>
      <c r="D8" s="49">
        <f t="shared" ref="D8:AF8" si="1">SUM(D6:D7)</f>
        <v>13130556.802999999</v>
      </c>
      <c r="E8" s="49">
        <f t="shared" si="1"/>
        <v>23635002.2454</v>
      </c>
      <c r="F8" s="49">
        <f t="shared" si="1"/>
        <v>24816752.357670013</v>
      </c>
      <c r="G8" s="49">
        <f t="shared" si="1"/>
        <v>26057589.975553501</v>
      </c>
      <c r="H8" s="49">
        <f t="shared" si="1"/>
        <v>27360469.474331178</v>
      </c>
      <c r="I8" s="49">
        <f t="shared" si="1"/>
        <v>28728492.948047735</v>
      </c>
      <c r="J8" s="49">
        <f t="shared" si="1"/>
        <v>30164917.595450122</v>
      </c>
      <c r="K8" s="49">
        <f t="shared" si="1"/>
        <v>31673163.475222629</v>
      </c>
      <c r="L8" s="49">
        <f t="shared" si="1"/>
        <v>33256821.648983758</v>
      </c>
      <c r="M8" s="49">
        <f t="shared" si="1"/>
        <v>34919662.731432945</v>
      </c>
      <c r="N8" s="49">
        <f t="shared" si="1"/>
        <v>36665645.86800459</v>
      </c>
      <c r="O8" s="49">
        <f t="shared" si="1"/>
        <v>38498928.161404818</v>
      </c>
      <c r="P8" s="49">
        <f t="shared" si="1"/>
        <v>40423874.569475062</v>
      </c>
      <c r="Q8" s="49">
        <f t="shared" si="1"/>
        <v>42445068.297948815</v>
      </c>
      <c r="R8" s="49">
        <f t="shared" si="1"/>
        <v>44567321.712846264</v>
      </c>
      <c r="S8" s="49">
        <f t="shared" si="1"/>
        <v>46795687.798488572</v>
      </c>
      <c r="T8" s="49">
        <f t="shared" si="1"/>
        <v>49135472.188413002</v>
      </c>
      <c r="U8" s="49">
        <f t="shared" si="1"/>
        <v>51592245.797833659</v>
      </c>
      <c r="V8" s="49">
        <f t="shared" si="1"/>
        <v>54171858.087725341</v>
      </c>
      <c r="W8" s="49">
        <f t="shared" si="1"/>
        <v>56880450.992111616</v>
      </c>
      <c r="X8" s="49">
        <f t="shared" si="1"/>
        <v>59724473.541717201</v>
      </c>
      <c r="Y8" s="49">
        <f t="shared" si="1"/>
        <v>62710697.218803063</v>
      </c>
      <c r="Z8" s="49">
        <f t="shared" si="1"/>
        <v>65846232.079743229</v>
      </c>
      <c r="AA8" s="49">
        <f t="shared" si="1"/>
        <v>69138543.683730394</v>
      </c>
      <c r="AB8" s="49">
        <f t="shared" si="1"/>
        <v>72595470.867916912</v>
      </c>
      <c r="AC8" s="49">
        <f t="shared" si="1"/>
        <v>76225244.411312774</v>
      </c>
      <c r="AD8" s="49">
        <f t="shared" si="1"/>
        <v>80036506.631878406</v>
      </c>
      <c r="AE8" s="49">
        <f t="shared" si="1"/>
        <v>84038331.963472337</v>
      </c>
      <c r="AF8" s="49">
        <f t="shared" si="1"/>
        <v>88240248.561645955</v>
      </c>
      <c r="AG8" s="33"/>
      <c r="AH8" s="33"/>
      <c r="AI8" s="33"/>
      <c r="AJ8" s="33"/>
      <c r="AK8" s="33"/>
      <c r="AL8" s="33"/>
      <c r="AM8" s="33"/>
      <c r="AN8" s="33"/>
      <c r="AO8" s="33"/>
      <c r="AP8" s="33"/>
    </row>
    <row r="9" spans="2:42" x14ac:dyDescent="0.35">
      <c r="B9" s="32" t="s">
        <v>101</v>
      </c>
      <c r="C9" s="34">
        <f>-Inputs!C$73*SUM(C6:C7)</f>
        <v>0</v>
      </c>
      <c r="D9" s="34">
        <f>-Inputs!D$73*SUM(D6:D7)</f>
        <v>-656527.84015000006</v>
      </c>
      <c r="E9" s="34">
        <f>-Inputs!E$73*SUM(E6:E7)</f>
        <v>-1181750.1122700002</v>
      </c>
      <c r="F9" s="34">
        <f>-Inputs!F$73*SUM(F6:F7)</f>
        <v>-1240837.6178835006</v>
      </c>
      <c r="G9" s="34">
        <f>-Inputs!G$73*SUM(G6:G7)</f>
        <v>-1302879.4987776752</v>
      </c>
      <c r="H9" s="34">
        <f>-Inputs!$G$73*SUM(H6:H7)</f>
        <v>-1368023.4737165589</v>
      </c>
      <c r="I9" s="34">
        <f>-Inputs!$G$73*SUM(I6:I7)</f>
        <v>-1436424.6474023869</v>
      </c>
      <c r="J9" s="34">
        <f>-Inputs!$G$73*SUM(J6:J7)</f>
        <v>-1508245.8797725062</v>
      </c>
      <c r="K9" s="34">
        <f>-Inputs!$G$73*SUM(K6:K7)</f>
        <v>-1583658.1737611315</v>
      </c>
      <c r="L9" s="34">
        <f>-Inputs!$G$73*SUM(L6:L7)</f>
        <v>-1662841.082449188</v>
      </c>
      <c r="M9" s="34">
        <f>-Inputs!$G$73*SUM(M6:M7)</f>
        <v>-1745983.1365716474</v>
      </c>
      <c r="N9" s="34">
        <f>-Inputs!$G$73*SUM(N6:N7)</f>
        <v>-1833282.2934002297</v>
      </c>
      <c r="O9" s="34">
        <f>-Inputs!$G$73*SUM(O6:O7)</f>
        <v>-1924946.4080702411</v>
      </c>
      <c r="P9" s="34">
        <f>-Inputs!$G$73*SUM(P6:P7)</f>
        <v>-2021193.7284737532</v>
      </c>
      <c r="Q9" s="34">
        <f>-Inputs!$G$73*SUM(Q6:Q7)</f>
        <v>-2122253.4148974409</v>
      </c>
      <c r="R9" s="34">
        <f>-Inputs!$G$73*SUM(R6:R7)</f>
        <v>-2228366.0856423131</v>
      </c>
      <c r="S9" s="34">
        <f>-Inputs!$G$73*SUM(S6:S7)</f>
        <v>-2339784.3899244289</v>
      </c>
      <c r="T9" s="34">
        <f>-Inputs!$G$73*SUM(T6:T7)</f>
        <v>-2456773.6094206502</v>
      </c>
      <c r="U9" s="34">
        <f>-Inputs!$G$73*SUM(U6:U7)</f>
        <v>-2579612.289891683</v>
      </c>
      <c r="V9" s="34">
        <f>-Inputs!$G$73*SUM(V6:V7)</f>
        <v>-2708592.9043862671</v>
      </c>
      <c r="W9" s="34">
        <f>-Inputs!$G$73*SUM(W6:W7)</f>
        <v>-2844022.549605581</v>
      </c>
      <c r="X9" s="34">
        <f>-Inputs!$G$73*SUM(X6:X7)</f>
        <v>-2986223.6770858602</v>
      </c>
      <c r="Y9" s="34">
        <f>-Inputs!$G$73*SUM(Y6:Y7)</f>
        <v>-3135534.8609401532</v>
      </c>
      <c r="Z9" s="34">
        <f>-Inputs!$G$73*SUM(Z6:Z7)</f>
        <v>-3292311.6039871615</v>
      </c>
      <c r="AA9" s="34">
        <f>-Inputs!$G$73*SUM(AA6:AA7)</f>
        <v>-3456927.1841865201</v>
      </c>
      <c r="AB9" s="34">
        <f>-Inputs!$G$73*SUM(AB6:AB7)</f>
        <v>-3629773.5433958457</v>
      </c>
      <c r="AC9" s="34">
        <f>-Inputs!$G$73*SUM(AC6:AC7)</f>
        <v>-3811262.220565639</v>
      </c>
      <c r="AD9" s="34">
        <f>-Inputs!$G$73*SUM(AD6:AD7)</f>
        <v>-4001825.3315939205</v>
      </c>
      <c r="AE9" s="34">
        <f>-Inputs!$G$73*SUM(AE6:AE7)</f>
        <v>-4201916.5981736174</v>
      </c>
      <c r="AF9" s="34">
        <f>-Inputs!$G$73*SUM(AF6:AF7)</f>
        <v>-4412012.4280822976</v>
      </c>
      <c r="AG9" s="32"/>
      <c r="AH9" s="32"/>
      <c r="AI9" s="32"/>
      <c r="AJ9" s="32"/>
      <c r="AK9" s="32"/>
      <c r="AL9" s="32"/>
      <c r="AM9" s="32"/>
      <c r="AN9" s="32"/>
      <c r="AO9" s="32"/>
      <c r="AP9" s="32"/>
    </row>
    <row r="10" spans="2:42" x14ac:dyDescent="0.35">
      <c r="B10" s="32" t="s">
        <v>242</v>
      </c>
      <c r="C10" s="34">
        <f>'Rev-Opex Workings'!D$31</f>
        <v>0</v>
      </c>
      <c r="D10" s="34">
        <f>'Rev-Opex Workings'!E$31</f>
        <v>-5393810.2400000012</v>
      </c>
      <c r="E10" s="34">
        <f>'Rev-Opex Workings'!F$31</f>
        <v>-9616393.1135999989</v>
      </c>
      <c r="F10" s="34">
        <f>'Rev-Opex Workings'!G$31</f>
        <v>-10001048.838143999</v>
      </c>
      <c r="G10" s="34">
        <f>'Rev-Opex Workings'!H$31</f>
        <v>-10401090.79166976</v>
      </c>
      <c r="H10" s="34">
        <f>G10*(1+Inputs!$G$75)</f>
        <v>-10817134.423336551</v>
      </c>
      <c r="I10" s="34">
        <f>H10*(1+Inputs!$G$75)</f>
        <v>-11249819.800270014</v>
      </c>
      <c r="J10" s="34">
        <f>I10*(1+Inputs!$G$75)</f>
        <v>-11699812.592280814</v>
      </c>
      <c r="K10" s="34">
        <f>J10*(1+Inputs!$G$75)</f>
        <v>-12167805.095972048</v>
      </c>
      <c r="L10" s="34">
        <f>K10*(1+Inputs!$G$75)</f>
        <v>-12654517.299810931</v>
      </c>
      <c r="M10" s="34">
        <f>L10*(1+Inputs!$G$75)</f>
        <v>-13160697.991803369</v>
      </c>
      <c r="N10" s="34">
        <f>M10*(1+Inputs!$G$75)</f>
        <v>-13687125.911475504</v>
      </c>
      <c r="O10" s="34">
        <f>N10*(1+Inputs!$G$75)</f>
        <v>-14234610.947934525</v>
      </c>
      <c r="P10" s="34">
        <f>O10*(1+Inputs!$G$75)</f>
        <v>-14803995.385851907</v>
      </c>
      <c r="Q10" s="34">
        <f>P10*(1+Inputs!$G$75)</f>
        <v>-15396155.201285983</v>
      </c>
      <c r="R10" s="34">
        <f>Q10*(1+Inputs!$G$75)</f>
        <v>-16012001.409337422</v>
      </c>
      <c r="S10" s="34">
        <f>R10*(1+Inputs!$G$75)</f>
        <v>-16652481.465710919</v>
      </c>
      <c r="T10" s="34">
        <f>S10*(1+Inputs!$G$75)</f>
        <v>-17318580.724339359</v>
      </c>
      <c r="U10" s="34">
        <f>T10*(1+Inputs!$G$75)</f>
        <v>-18011323.953312933</v>
      </c>
      <c r="V10" s="34">
        <f>U10*(1+Inputs!$G$75)</f>
        <v>-18731776.91144545</v>
      </c>
      <c r="W10" s="34">
        <f>V10*(1+Inputs!$G$75)</f>
        <v>-19481047.987903267</v>
      </c>
      <c r="X10" s="34">
        <f>W10*(1+Inputs!$G$75)</f>
        <v>-20260289.907419398</v>
      </c>
      <c r="Y10" s="34">
        <f>X10*(1+Inputs!$G$75)</f>
        <v>-21070701.503716175</v>
      </c>
      <c r="Z10" s="34">
        <f>Y10*(1+Inputs!$G$75)</f>
        <v>-21913529.563864823</v>
      </c>
      <c r="AA10" s="34">
        <f>Z10*(1+Inputs!$G$75)</f>
        <v>-22790070.746419419</v>
      </c>
      <c r="AB10" s="34">
        <f>AA10*(1+Inputs!$G$75)</f>
        <v>-23701673.576276194</v>
      </c>
      <c r="AC10" s="34">
        <f>AB10*(1+Inputs!$G$75)</f>
        <v>-24649740.519327242</v>
      </c>
      <c r="AD10" s="34">
        <f>AC10*(1+Inputs!$G$75)</f>
        <v>-25635730.140100334</v>
      </c>
      <c r="AE10" s="34">
        <f>AD10*(1+Inputs!$G$75)</f>
        <v>-26661159.345704347</v>
      </c>
      <c r="AF10" s="34">
        <f>AE10*(1+Inputs!$G$75)</f>
        <v>-27727605.719532523</v>
      </c>
      <c r="AG10" s="32"/>
      <c r="AH10" s="32"/>
      <c r="AI10" s="32"/>
      <c r="AJ10" s="32"/>
      <c r="AK10" s="32"/>
      <c r="AL10" s="32"/>
      <c r="AM10" s="32"/>
      <c r="AN10" s="32"/>
      <c r="AO10" s="32"/>
      <c r="AP10" s="32"/>
    </row>
    <row r="11" spans="2:42" x14ac:dyDescent="0.35">
      <c r="B11" s="32" t="s">
        <v>243</v>
      </c>
      <c r="C11" s="34">
        <f>-C47</f>
        <v>0</v>
      </c>
      <c r="D11" s="34">
        <f t="shared" ref="D11:AF11" si="2">-D47</f>
        <v>0</v>
      </c>
      <c r="E11" s="34">
        <f t="shared" si="2"/>
        <v>0</v>
      </c>
      <c r="F11" s="34">
        <f t="shared" si="2"/>
        <v>0</v>
      </c>
      <c r="G11" s="34">
        <f t="shared" si="2"/>
        <v>0</v>
      </c>
      <c r="H11" s="34">
        <f t="shared" si="2"/>
        <v>0</v>
      </c>
      <c r="I11" s="34">
        <f t="shared" si="2"/>
        <v>0</v>
      </c>
      <c r="J11" s="34">
        <f t="shared" si="2"/>
        <v>0</v>
      </c>
      <c r="K11" s="34">
        <f t="shared" si="2"/>
        <v>0</v>
      </c>
      <c r="L11" s="34">
        <f t="shared" si="2"/>
        <v>0</v>
      </c>
      <c r="M11" s="34">
        <f t="shared" si="2"/>
        <v>0</v>
      </c>
      <c r="N11" s="34">
        <f t="shared" si="2"/>
        <v>0</v>
      </c>
      <c r="O11" s="34">
        <f t="shared" si="2"/>
        <v>0</v>
      </c>
      <c r="P11" s="34">
        <f t="shared" si="2"/>
        <v>0</v>
      </c>
      <c r="Q11" s="34">
        <f t="shared" si="2"/>
        <v>0</v>
      </c>
      <c r="R11" s="34">
        <f t="shared" si="2"/>
        <v>0</v>
      </c>
      <c r="S11" s="34">
        <f t="shared" si="2"/>
        <v>0</v>
      </c>
      <c r="T11" s="34">
        <f t="shared" si="2"/>
        <v>0</v>
      </c>
      <c r="U11" s="34">
        <f t="shared" si="2"/>
        <v>0</v>
      </c>
      <c r="V11" s="34">
        <f t="shared" si="2"/>
        <v>0</v>
      </c>
      <c r="W11" s="34">
        <f t="shared" si="2"/>
        <v>0</v>
      </c>
      <c r="X11" s="34">
        <f t="shared" si="2"/>
        <v>0</v>
      </c>
      <c r="Y11" s="34">
        <f t="shared" si="2"/>
        <v>0</v>
      </c>
      <c r="Z11" s="34">
        <f t="shared" si="2"/>
        <v>0</v>
      </c>
      <c r="AA11" s="34">
        <f t="shared" si="2"/>
        <v>0</v>
      </c>
      <c r="AB11" s="34">
        <f t="shared" si="2"/>
        <v>0</v>
      </c>
      <c r="AC11" s="34">
        <f t="shared" si="2"/>
        <v>0</v>
      </c>
      <c r="AD11" s="34">
        <f t="shared" si="2"/>
        <v>0</v>
      </c>
      <c r="AE11" s="34">
        <f t="shared" si="2"/>
        <v>0</v>
      </c>
      <c r="AF11" s="34">
        <f t="shared" si="2"/>
        <v>0</v>
      </c>
      <c r="AG11" s="32"/>
      <c r="AH11" s="32"/>
      <c r="AI11" s="32"/>
      <c r="AJ11" s="32"/>
      <c r="AK11" s="32"/>
      <c r="AL11" s="32"/>
      <c r="AM11" s="32"/>
      <c r="AN11" s="32"/>
      <c r="AO11" s="32"/>
      <c r="AP11" s="32"/>
    </row>
    <row r="12" spans="2:42" s="26" customFormat="1" ht="15" thickBot="1" x14ac:dyDescent="0.4">
      <c r="B12" s="48" t="s">
        <v>244</v>
      </c>
      <c r="C12" s="47">
        <f>SUM(C8:C11)</f>
        <v>0</v>
      </c>
      <c r="D12" s="47">
        <f t="shared" ref="D12:AF12" si="3">SUM(D8:D11)</f>
        <v>7080218.7228499977</v>
      </c>
      <c r="E12" s="47">
        <f t="shared" si="3"/>
        <v>12836859.01953</v>
      </c>
      <c r="F12" s="47">
        <f t="shared" si="3"/>
        <v>13574865.901642514</v>
      </c>
      <c r="G12" s="47">
        <f t="shared" si="3"/>
        <v>14353619.685106065</v>
      </c>
      <c r="H12" s="47">
        <f t="shared" si="3"/>
        <v>15175311.57727807</v>
      </c>
      <c r="I12" s="47">
        <f t="shared" si="3"/>
        <v>16042248.500375334</v>
      </c>
      <c r="J12" s="47">
        <f t="shared" si="3"/>
        <v>16956859.123396799</v>
      </c>
      <c r="K12" s="47">
        <f t="shared" si="3"/>
        <v>17921700.205489449</v>
      </c>
      <c r="L12" s="47">
        <f t="shared" si="3"/>
        <v>18939463.26672364</v>
      </c>
      <c r="M12" s="47">
        <f t="shared" si="3"/>
        <v>20012981.603057928</v>
      </c>
      <c r="N12" s="47">
        <f t="shared" si="3"/>
        <v>21145237.66312886</v>
      </c>
      <c r="O12" s="47">
        <f t="shared" si="3"/>
        <v>22339370.805400051</v>
      </c>
      <c r="P12" s="47">
        <f t="shared" si="3"/>
        <v>23598685.455149405</v>
      </c>
      <c r="Q12" s="47">
        <f t="shared" si="3"/>
        <v>24926659.681765392</v>
      </c>
      <c r="R12" s="47">
        <f t="shared" si="3"/>
        <v>26326954.217866525</v>
      </c>
      <c r="S12" s="47">
        <f t="shared" si="3"/>
        <v>27803421.942853224</v>
      </c>
      <c r="T12" s="47">
        <f t="shared" si="3"/>
        <v>29360117.854652993</v>
      </c>
      <c r="U12" s="47">
        <f t="shared" si="3"/>
        <v>31001309.554629043</v>
      </c>
      <c r="V12" s="47">
        <f t="shared" si="3"/>
        <v>32731488.271893624</v>
      </c>
      <c r="W12" s="47">
        <f t="shared" si="3"/>
        <v>34555380.454602771</v>
      </c>
      <c r="X12" s="47">
        <f t="shared" si="3"/>
        <v>36477959.957211941</v>
      </c>
      <c r="Y12" s="47">
        <f t="shared" si="3"/>
        <v>38504460.854146734</v>
      </c>
      <c r="Z12" s="47">
        <f t="shared" si="3"/>
        <v>40640390.911891237</v>
      </c>
      <c r="AA12" s="47">
        <f t="shared" si="3"/>
        <v>42891545.753124461</v>
      </c>
      <c r="AB12" s="47">
        <f t="shared" si="3"/>
        <v>45264023.748244867</v>
      </c>
      <c r="AC12" s="47">
        <f t="shared" si="3"/>
        <v>47764241.671419904</v>
      </c>
      <c r="AD12" s="47">
        <f t="shared" si="3"/>
        <v>50398951.16018416</v>
      </c>
      <c r="AE12" s="47">
        <f t="shared" si="3"/>
        <v>53175256.019594371</v>
      </c>
      <c r="AF12" s="47">
        <f t="shared" si="3"/>
        <v>56100630.414031133</v>
      </c>
      <c r="AG12" s="33"/>
      <c r="AH12" s="33"/>
      <c r="AI12" s="33"/>
      <c r="AJ12" s="33"/>
      <c r="AK12" s="33"/>
      <c r="AL12" s="33"/>
      <c r="AM12" s="33"/>
      <c r="AN12" s="33"/>
      <c r="AO12" s="33"/>
      <c r="AP12" s="33"/>
    </row>
    <row r="13" spans="2:42" ht="15" thickTop="1" x14ac:dyDescent="0.35">
      <c r="B13" s="32" t="s">
        <v>245</v>
      </c>
      <c r="C13" s="34">
        <f>IF('NHFC Senior 1'!D31&gt;-'NHFC Senior 1'!D33,'NHFC Senior 1'!D33,-'NHFC Senior 1'!D31)</f>
        <v>0</v>
      </c>
      <c r="D13" s="34">
        <f>IF('NHFC Senior 1'!E31&gt;-'NHFC Senior 1'!E33,'NHFC Senior 1'!E33,-'NHFC Senior 1'!E31)</f>
        <v>-2312116.4975109175</v>
      </c>
      <c r="E13" s="34">
        <f>IF('NHFC Senior 1'!F31&gt;-'NHFC Senior 1'!F33,'NHFC Senior 1'!F33,-'NHFC Senior 1'!F31)</f>
        <v>-9135762.6959113479</v>
      </c>
      <c r="F13" s="34">
        <f>IF('NHFC Senior 1'!G31&gt;-'NHFC Senior 1'!G33,'NHFC Senior 1'!G33,-'NHFC Senior 1'!G31)</f>
        <v>-8940996.9757736698</v>
      </c>
      <c r="G13" s="34">
        <f>IF('NHFC Senior 1'!H31&gt;-'NHFC Senior 1'!H33,'NHFC Senior 1'!H33,-'NHFC Senior 1'!H31)</f>
        <v>-8725302.6779003777</v>
      </c>
      <c r="H13" s="34">
        <f>IF('NHFC Senior 1'!I31&gt;-'NHFC Senior 1'!I33,'NHFC Senior 1'!I33,-'NHFC Senior 1'!I31)</f>
        <v>-8486430.9190396983</v>
      </c>
      <c r="I13" s="34">
        <f>IF('NHFC Senior 1'!J31&gt;-'NHFC Senior 1'!J33,'NHFC Senior 1'!J33,-'NHFC Senior 1'!J31)</f>
        <v>-8221891.1618750822</v>
      </c>
      <c r="J13" s="34">
        <f>IF('NHFC Senior 1'!K31&gt;-'NHFC Senior 1'!K33,'NHFC Senior 1'!K33,-'NHFC Senior 1'!K31)</f>
        <v>-7928925.2480537994</v>
      </c>
      <c r="K13" s="34">
        <f>IF('NHFC Senior 1'!L31&gt;-'NHFC Senior 1'!L33,'NHFC Senior 1'!L33,-'NHFC Senior 1'!L31)</f>
        <v>-7604478.640931041</v>
      </c>
      <c r="L13" s="34">
        <f>IF('NHFC Senior 1'!M31&gt;-'NHFC Senior 1'!M33,'NHFC Senior 1'!M33,-'NHFC Senior 1'!M31)</f>
        <v>-7245168.5781990178</v>
      </c>
      <c r="M13" s="34">
        <f>IF('NHFC Senior 1'!N31&gt;-'NHFC Senior 1'!N33,'NHFC Senior 1'!N33,-'NHFC Senior 1'!N31)</f>
        <v>-6847248.8023523847</v>
      </c>
      <c r="N13" s="34">
        <f>IF('NHFC Senior 1'!O31&gt;-'NHFC Senior 1'!O33,'NHFC Senior 1'!O33,-'NHFC Senior 1'!O31)</f>
        <v>-6406570.5012608562</v>
      </c>
      <c r="O13" s="34">
        <f>IF('NHFC Senior 1'!P31&gt;-'NHFC Senior 1'!P33,'NHFC Senior 1'!P33,-'NHFC Senior 1'!P31)</f>
        <v>-5918539.0516056353</v>
      </c>
      <c r="P13" s="34">
        <f>IF('NHFC Senior 1'!Q31&gt;-'NHFC Senior 1'!Q33,'NHFC Senior 1'!Q33,-'NHFC Senior 1'!Q31)</f>
        <v>-5378066.1141756875</v>
      </c>
      <c r="Q13" s="34">
        <f>IF('NHFC Senior 1'!R31&gt;-'NHFC Senior 1'!R33,'NHFC Senior 1'!R33,-'NHFC Senior 1'!R31)</f>
        <v>-4779516.5815574033</v>
      </c>
      <c r="R13" s="34">
        <f>IF('NHFC Senior 1'!S31&gt;-'NHFC Senior 1'!S33,'NHFC Senior 1'!S33,-'NHFC Senior 1'!S31)</f>
        <v>-4116649.8250808078</v>
      </c>
      <c r="S13" s="34">
        <f>IF('NHFC Senior 1'!T31&gt;-'NHFC Senior 1'!T33,'NHFC Senior 1'!T33,-'NHFC Senior 1'!T31)</f>
        <v>-3382554.6284481562</v>
      </c>
      <c r="T13" s="34">
        <f>IF('NHFC Senior 1'!U31&gt;-'NHFC Senior 1'!U33,'NHFC Senior 1'!U33,-'NHFC Senior 1'!U31)</f>
        <v>-2569577.1296464629</v>
      </c>
      <c r="U13" s="34">
        <f>IF('NHFC Senior 1'!V31&gt;-'NHFC Senior 1'!V33,'NHFC Senior 1'!V33,-'NHFC Senior 1'!V31)</f>
        <v>-1669241.0198481691</v>
      </c>
      <c r="V13" s="34">
        <f>IF('NHFC Senior 1'!W31&gt;-'NHFC Senior 1'!W33,'NHFC Senior 1'!W33,-'NHFC Senior 1'!W31)</f>
        <v>-672159.16727348557</v>
      </c>
      <c r="W13" s="34">
        <f>IF('NHFC Senior 1'!X31&gt;-'NHFC Senior 1'!X33,'NHFC Senior 1'!X33,-'NHFC Senior 1'!X31)</f>
        <v>-7727.0540105257296</v>
      </c>
      <c r="X13" s="34">
        <f>IF('NHFC Senior 1'!Y31&gt;-'NHFC Senior 1'!Y33,'NHFC Senior 1'!Y33,-'NHFC Senior 1'!Y31)</f>
        <v>0</v>
      </c>
      <c r="Y13" s="34">
        <f>IF('NHFC Senior 1'!Z31&gt;-'NHFC Senior 1'!Z33,'NHFC Senior 1'!Z33,-'NHFC Senior 1'!Z31)</f>
        <v>0</v>
      </c>
      <c r="Z13" s="34">
        <f>IF('NHFC Senior 1'!AA31&gt;-'NHFC Senior 1'!AA33,'NHFC Senior 1'!AA33,-'NHFC Senior 1'!AA31)</f>
        <v>0</v>
      </c>
      <c r="AA13" s="34">
        <f>IF('NHFC Senior 1'!AB31&gt;-'NHFC Senior 1'!AB33,'NHFC Senior 1'!AB33,-'NHFC Senior 1'!AB31)</f>
        <v>0</v>
      </c>
      <c r="AB13" s="34">
        <f>IF('NHFC Senior 1'!AC31&gt;-'NHFC Senior 1'!AC33,'NHFC Senior 1'!AC33,-'NHFC Senior 1'!AC31)</f>
        <v>0</v>
      </c>
      <c r="AC13" s="34">
        <f>IF('NHFC Senior 1'!AD31&gt;-'NHFC Senior 1'!AD33,'NHFC Senior 1'!AD33,-'NHFC Senior 1'!AD31)</f>
        <v>0</v>
      </c>
      <c r="AD13" s="34">
        <f>IF('NHFC Senior 1'!AE31&gt;-'NHFC Senior 1'!AE33,'NHFC Senior 1'!AE33,-'NHFC Senior 1'!AE31)</f>
        <v>0</v>
      </c>
      <c r="AE13" s="34">
        <f>IF('NHFC Senior 1'!AF31&gt;-'NHFC Senior 1'!AF33,'NHFC Senior 1'!AF33,-'NHFC Senior 1'!AF31)</f>
        <v>0</v>
      </c>
      <c r="AF13" s="34">
        <f>IF('NHFC Senior 1'!AG31&gt;-'NHFC Senior 1'!AG33,'NHFC Senior 1'!AG33,-'NHFC Senior 1'!AG31)</f>
        <v>0</v>
      </c>
      <c r="AG13" s="32"/>
      <c r="AH13" s="32"/>
      <c r="AI13" s="32"/>
      <c r="AJ13" s="32"/>
      <c r="AK13" s="32"/>
      <c r="AL13" s="32"/>
      <c r="AM13" s="32"/>
      <c r="AN13" s="32"/>
      <c r="AO13" s="32"/>
      <c r="AP13" s="32"/>
    </row>
    <row r="14" spans="2:42" x14ac:dyDescent="0.35">
      <c r="B14" s="32" t="s">
        <v>246</v>
      </c>
      <c r="C14" s="34">
        <f>IF('NHFC Senior 2'!D31&gt;-'NHFC Senior 2'!D33,'NHFC Senior 2'!D33,-'NHFC Senior 2'!D31)</f>
        <v>0</v>
      </c>
      <c r="D14" s="34">
        <f>IF('NHFC Senior 2'!E31&gt;-'NHFC Senior 2'!E33,'NHFC Senior 2'!E33,-'NHFC Senior 2'!E31)</f>
        <v>0</v>
      </c>
      <c r="E14" s="34">
        <f>IF('NHFC Senior 2'!F31&gt;-'NHFC Senior 2'!F33,'NHFC Senior 2'!F33,-'NHFC Senior 2'!F31)</f>
        <v>0</v>
      </c>
      <c r="F14" s="34">
        <f>IF('NHFC Senior 2'!G31&gt;-'NHFC Senior 2'!G33,'NHFC Senior 2'!G33,-'NHFC Senior 2'!G31)</f>
        <v>0</v>
      </c>
      <c r="G14" s="34">
        <f>IF('NHFC Senior 2'!H31&gt;-'NHFC Senior 2'!H33,'NHFC Senior 2'!H33,-'NHFC Senior 2'!H31)</f>
        <v>0</v>
      </c>
      <c r="H14" s="34">
        <f>IF('NHFC Senior 2'!I31&gt;-'NHFC Senior 2'!I33,'NHFC Senior 2'!I33,-'NHFC Senior 2'!I31)</f>
        <v>0</v>
      </c>
      <c r="I14" s="34">
        <f>IF('NHFC Senior 2'!J31&gt;-'NHFC Senior 2'!J33,'NHFC Senior 2'!J33,-'NHFC Senior 2'!J31)</f>
        <v>0</v>
      </c>
      <c r="J14" s="34">
        <f>IF('NHFC Senior 2'!K31&gt;-'NHFC Senior 2'!K33,'NHFC Senior 2'!K33,-'NHFC Senior 2'!K31)</f>
        <v>0</v>
      </c>
      <c r="K14" s="34">
        <f>IF('NHFC Senior 2'!L31&gt;-'NHFC Senior 2'!L33,'NHFC Senior 2'!L33,-'NHFC Senior 2'!L31)</f>
        <v>0</v>
      </c>
      <c r="L14" s="34">
        <f>IF('NHFC Senior 2'!M31&gt;-'NHFC Senior 2'!M33,'NHFC Senior 2'!M33,-'NHFC Senior 2'!M31)</f>
        <v>0</v>
      </c>
      <c r="M14" s="34">
        <f>IF('NHFC Senior 2'!N31&gt;-'NHFC Senior 2'!N33,'NHFC Senior 2'!N33,-'NHFC Senior 2'!N31)</f>
        <v>0</v>
      </c>
      <c r="N14" s="34">
        <f>IF('NHFC Senior 2'!O31&gt;-'NHFC Senior 2'!O33,'NHFC Senior 2'!O33,-'NHFC Senior 2'!O31)</f>
        <v>0</v>
      </c>
      <c r="O14" s="34">
        <f>IF('NHFC Senior 2'!P31&gt;-'NHFC Senior 2'!P33,'NHFC Senior 2'!P33,-'NHFC Senior 2'!P31)</f>
        <v>0</v>
      </c>
      <c r="P14" s="34">
        <f>IF('NHFC Senior 2'!Q31&gt;-'NHFC Senior 2'!Q33,'NHFC Senior 2'!Q33,-'NHFC Senior 2'!Q31)</f>
        <v>0</v>
      </c>
      <c r="Q14" s="34">
        <f>IF('NHFC Senior 2'!R31&gt;-'NHFC Senior 2'!R33,'NHFC Senior 2'!R33,-'NHFC Senior 2'!R31)</f>
        <v>0</v>
      </c>
      <c r="R14" s="34">
        <f>IF('NHFC Senior 2'!S31&gt;-'NHFC Senior 2'!S33,'NHFC Senior 2'!S33,-'NHFC Senior 2'!S31)</f>
        <v>0</v>
      </c>
      <c r="S14" s="34">
        <f>IF('NHFC Senior 2'!T31&gt;-'NHFC Senior 2'!T33,'NHFC Senior 2'!T33,-'NHFC Senior 2'!T31)</f>
        <v>0</v>
      </c>
      <c r="T14" s="34">
        <f>IF('NHFC Senior 2'!U31&gt;-'NHFC Senior 2'!U33,'NHFC Senior 2'!U33,-'NHFC Senior 2'!U31)</f>
        <v>0</v>
      </c>
      <c r="U14" s="34">
        <f>IF('NHFC Senior 2'!V31&gt;-'NHFC Senior 2'!V33,'NHFC Senior 2'!V33,-'NHFC Senior 2'!V31)</f>
        <v>0</v>
      </c>
      <c r="V14" s="34">
        <f>IF('NHFC Senior 2'!W31&gt;-'NHFC Senior 2'!W33,'NHFC Senior 2'!W33,-'NHFC Senior 2'!W31)</f>
        <v>0</v>
      </c>
      <c r="W14" s="34">
        <f>IF('NHFC Senior 2'!X31&gt;-'NHFC Senior 2'!X33,'NHFC Senior 2'!X33,-'NHFC Senior 2'!X31)</f>
        <v>0</v>
      </c>
      <c r="X14" s="34">
        <f>IF('NHFC Senior 2'!Y31&gt;-'NHFC Senior 2'!Y33,'NHFC Senior 2'!Y33,-'NHFC Senior 2'!Y31)</f>
        <v>0</v>
      </c>
      <c r="Y14" s="34">
        <f>IF('NHFC Senior 2'!Z31&gt;-'NHFC Senior 2'!Z33,'NHFC Senior 2'!Z33,-'NHFC Senior 2'!Z31)</f>
        <v>0</v>
      </c>
      <c r="Z14" s="34">
        <f>IF('NHFC Senior 2'!AA31&gt;-'NHFC Senior 2'!AA33,'NHFC Senior 2'!AA33,-'NHFC Senior 2'!AA31)</f>
        <v>0</v>
      </c>
      <c r="AA14" s="34">
        <f>IF('NHFC Senior 2'!AB31&gt;-'NHFC Senior 2'!AB33,'NHFC Senior 2'!AB33,-'NHFC Senior 2'!AB31)</f>
        <v>0</v>
      </c>
      <c r="AB14" s="34">
        <f>IF('NHFC Senior 2'!AC31&gt;-'NHFC Senior 2'!AC33,'NHFC Senior 2'!AC33,-'NHFC Senior 2'!AC31)</f>
        <v>0</v>
      </c>
      <c r="AC14" s="34">
        <f>IF('NHFC Senior 2'!AD31&gt;-'NHFC Senior 2'!AD33,'NHFC Senior 2'!AD33,-'NHFC Senior 2'!AD31)</f>
        <v>0</v>
      </c>
      <c r="AD14" s="34">
        <f>IF('NHFC Senior 2'!AE31&gt;-'NHFC Senior 2'!AE33,'NHFC Senior 2'!AE33,-'NHFC Senior 2'!AE31)</f>
        <v>0</v>
      </c>
      <c r="AE14" s="34">
        <f>IF('NHFC Senior 2'!AF31&gt;-'NHFC Senior 2'!AF33,'NHFC Senior 2'!AF33,-'NHFC Senior 2'!AF31)</f>
        <v>0</v>
      </c>
      <c r="AF14" s="34">
        <f>IF('NHFC Senior 2'!AG31&gt;-'NHFC Senior 2'!AG33,'NHFC Senior 2'!AG33,-'NHFC Senior 2'!AG31)</f>
        <v>0</v>
      </c>
      <c r="AG14" s="32"/>
      <c r="AH14" s="32"/>
      <c r="AI14" s="32"/>
      <c r="AJ14" s="32"/>
      <c r="AK14" s="32"/>
      <c r="AL14" s="32"/>
      <c r="AM14" s="32"/>
      <c r="AN14" s="32"/>
      <c r="AO14" s="32"/>
      <c r="AP14" s="32"/>
    </row>
    <row r="15" spans="2:42" x14ac:dyDescent="0.35">
      <c r="B15" s="32" t="s">
        <v>247</v>
      </c>
      <c r="C15" s="34"/>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row>
    <row r="16" spans="2:42" x14ac:dyDescent="0.35">
      <c r="B16" s="32" t="s">
        <v>248</v>
      </c>
      <c r="C16" s="34">
        <f>-IF('NHFC Mezz'!D30&gt;'NHFC Mezz'!D32,'NHFC Mezz'!D32,'NHFC Mezz'!D30)</f>
        <v>0</v>
      </c>
      <c r="D16" s="34">
        <f>-IF('NHFC Mezz'!E30&gt;'NHFC Mezz'!E32,'NHFC Mezz'!E32,'NHFC Mezz'!E30)</f>
        <v>-680426.11589513719</v>
      </c>
      <c r="E16" s="34">
        <f>-IF('NHFC Mezz'!F30&gt;'NHFC Mezz'!F32,'NHFC Mezz'!F32,'NHFC Mezz'!F30)</f>
        <v>-887625.93096275488</v>
      </c>
      <c r="F16" s="34">
        <f>-IF('NHFC Mezz'!G30&gt;'NHFC Mezz'!G32,'NHFC Mezz'!G32,'NHFC Mezz'!G30)</f>
        <v>-1234489.1655556359</v>
      </c>
      <c r="G16" s="34">
        <f>-IF('NHFC Mezz'!H30&gt;'NHFC Mezz'!H32,'NHFC Mezz'!H32,'NHFC Mezz'!H30)</f>
        <v>-1600503.4437835049</v>
      </c>
      <c r="H16" s="34">
        <f>-IF('NHFC Mezz'!I30&gt;'NHFC Mezz'!I32,'NHFC Mezz'!I32,'NHFC Mezz'!I30)</f>
        <v>-1986698.6331043476</v>
      </c>
      <c r="I16" s="34">
        <f>-IF('NHFC Mezz'!J30&gt;'NHFC Mezz'!J32,'NHFC Mezz'!J32,'NHFC Mezz'!J30)</f>
        <v>-2394158.9869600614</v>
      </c>
      <c r="J16" s="34">
        <f>-IF('NHFC Mezz'!K30&gt;'NHFC Mezz'!K32,'NHFC Mezz'!K32,'NHFC Mezz'!K30)</f>
        <v>-2824025.9797801506</v>
      </c>
      <c r="K16" s="34">
        <f>-IF('NHFC Mezz'!L30&gt;'NHFC Mezz'!L32,'NHFC Mezz'!L32,'NHFC Mezz'!L30)</f>
        <v>-3277501.2883636961</v>
      </c>
      <c r="L16" s="34">
        <f>-IF('NHFC Mezz'!M30&gt;'NHFC Mezz'!M32,'NHFC Mezz'!M32,'NHFC Mezz'!M30)</f>
        <v>-3755849.9271437665</v>
      </c>
      <c r="M16" s="34">
        <f>-IF('NHFC Mezz'!N30&gt;'NHFC Mezz'!N32,'NHFC Mezz'!N32,'NHFC Mezz'!N30)</f>
        <v>-4260403.5452208808</v>
      </c>
      <c r="N16" s="34">
        <f>-IF('NHFC Mezz'!O30&gt;'NHFC Mezz'!O32,'NHFC Mezz'!O32,'NHFC Mezz'!O30)</f>
        <v>-4466771.7884026822</v>
      </c>
      <c r="O16" s="34">
        <f>-IF('NHFC Mezz'!P30&gt;'NHFC Mezz'!P32,'NHFC Mezz'!P32,'NHFC Mezz'!P30)</f>
        <v>-4399639.3336845236</v>
      </c>
      <c r="P16" s="34">
        <f>-IF('NHFC Mezz'!Q30&gt;'NHFC Mezz'!Q32,'NHFC Mezz'!Q32,'NHFC Mezz'!Q30)</f>
        <v>-4257915.4293819927</v>
      </c>
      <c r="Q16" s="34">
        <f>-IF('NHFC Mezz'!R30&gt;'NHFC Mezz'!R32,'NHFC Mezz'!R32,'NHFC Mezz'!R30)</f>
        <v>-4029291.5088929571</v>
      </c>
      <c r="R16" s="34">
        <f>-IF('NHFC Mezz'!S30&gt;'NHFC Mezz'!S32,'NHFC Mezz'!S32,'NHFC Mezz'!S30)</f>
        <v>-3699834.8604718205</v>
      </c>
      <c r="S16" s="34">
        <f>-IF('NHFC Mezz'!T30&gt;'NHFC Mezz'!T32,'NHFC Mezz'!T32,'NHFC Mezz'!T30)</f>
        <v>-3253789.7594275144</v>
      </c>
      <c r="T16" s="34">
        <f>-IF('NHFC Mezz'!U30&gt;'NHFC Mezz'!U32,'NHFC Mezz'!U32,'NHFC Mezz'!U30)</f>
        <v>-2673354.9698735503</v>
      </c>
      <c r="U16" s="34">
        <f>-IF('NHFC Mezz'!V30&gt;'NHFC Mezz'!V32,'NHFC Mezz'!V32,'NHFC Mezz'!V30)</f>
        <v>-1938434.8438244604</v>
      </c>
      <c r="V16" s="34">
        <f>-IF('NHFC Mezz'!W30&gt;'NHFC Mezz'!W32,'NHFC Mezz'!W32,'NHFC Mezz'!W30)</f>
        <v>-1026360.9220158346</v>
      </c>
      <c r="W16" s="34">
        <f>-IF('NHFC Mezz'!X30&gt;'NHFC Mezz'!X32,'NHFC Mezz'!X32,'NHFC Mezz'!X30)</f>
        <v>-130669.6973227313</v>
      </c>
      <c r="X16" s="34">
        <f>-IF('NHFC Mezz'!Y30&gt;'NHFC Mezz'!Y32,'NHFC Mezz'!Y32,'NHFC Mezz'!Y30)</f>
        <v>0</v>
      </c>
      <c r="Y16" s="34">
        <f>-IF('NHFC Mezz'!Z30&gt;'NHFC Mezz'!Z32,'NHFC Mezz'!Z32,'NHFC Mezz'!Z30)</f>
        <v>0</v>
      </c>
      <c r="Z16" s="34">
        <f>-IF('NHFC Mezz'!AA30&gt;'NHFC Mezz'!AA32,'NHFC Mezz'!AA32,'NHFC Mezz'!AA30)</f>
        <v>0</v>
      </c>
      <c r="AA16" s="34">
        <f>-IF('NHFC Mezz'!AB30&gt;'NHFC Mezz'!AB32,'NHFC Mezz'!AB32,'NHFC Mezz'!AB30)</f>
        <v>0</v>
      </c>
      <c r="AB16" s="34">
        <f>-IF('NHFC Mezz'!AC30&gt;'NHFC Mezz'!AC32,'NHFC Mezz'!AC32,'NHFC Mezz'!AC30)</f>
        <v>0</v>
      </c>
      <c r="AC16" s="34">
        <f>-IF('NHFC Mezz'!AD30&gt;'NHFC Mezz'!AD32,'NHFC Mezz'!AD32,'NHFC Mezz'!AD30)</f>
        <v>0</v>
      </c>
      <c r="AD16" s="34">
        <f>-IF('NHFC Mezz'!AE30&gt;'NHFC Mezz'!AE32,'NHFC Mezz'!AE32,'NHFC Mezz'!AE30)</f>
        <v>0</v>
      </c>
      <c r="AE16" s="34">
        <f>-IF('NHFC Mezz'!AF30&gt;'NHFC Mezz'!AF32,'NHFC Mezz'!AF32,'NHFC Mezz'!AF30)</f>
        <v>0</v>
      </c>
      <c r="AF16" s="34">
        <f>-IF('NHFC Mezz'!AG30&gt;'NHFC Mezz'!AG32,'NHFC Mezz'!AG32,'NHFC Mezz'!AG30)</f>
        <v>0</v>
      </c>
      <c r="AG16" s="32"/>
      <c r="AH16" s="32"/>
      <c r="AI16" s="32"/>
      <c r="AJ16" s="32"/>
      <c r="AK16" s="32"/>
      <c r="AL16" s="32"/>
      <c r="AM16" s="32"/>
      <c r="AN16" s="32"/>
      <c r="AO16" s="32"/>
      <c r="AP16" s="32"/>
    </row>
    <row r="17" spans="2:42" x14ac:dyDescent="0.35">
      <c r="B17" s="32" t="s">
        <v>249</v>
      </c>
      <c r="C17" s="34">
        <f>IF('NHFC ArmoMezz'!D32&gt;-'NHFC ArmoMezz'!D34,'NHFC ArmoMezz'!D34,-'NHFC ArmoMezz'!D32)</f>
        <v>0</v>
      </c>
      <c r="D17" s="34">
        <f>IF('NHFC ArmoMezz'!E32&gt;-'NHFC ArmoMezz'!E34,'NHFC ArmoMezz'!E34,-'NHFC ArmoMezz'!E32)</f>
        <v>0</v>
      </c>
      <c r="E17" s="34">
        <f>IF('NHFC ArmoMezz'!F32&gt;-'NHFC ArmoMezz'!F34,'NHFC ArmoMezz'!F34,-'NHFC ArmoMezz'!F32)</f>
        <v>0</v>
      </c>
      <c r="F17" s="34">
        <f>IF('NHFC ArmoMezz'!G32&gt;-'NHFC ArmoMezz'!G34,'NHFC ArmoMezz'!G34,-'NHFC ArmoMezz'!G32)</f>
        <v>0</v>
      </c>
      <c r="G17" s="34">
        <f>IF('NHFC ArmoMezz'!H32&gt;-'NHFC ArmoMezz'!H34,'NHFC ArmoMezz'!H34,-'NHFC ArmoMezz'!H32)</f>
        <v>0</v>
      </c>
      <c r="H17" s="34">
        <f>IF('NHFC ArmoMezz'!I32&gt;-'NHFC ArmoMezz'!I34,'NHFC ArmoMezz'!I34,-'NHFC ArmoMezz'!I32)</f>
        <v>0</v>
      </c>
      <c r="I17" s="34">
        <f>IF('NHFC ArmoMezz'!J32&gt;-'NHFC ArmoMezz'!J34,'NHFC ArmoMezz'!J34,-'NHFC ArmoMezz'!J32)</f>
        <v>0</v>
      </c>
      <c r="J17" s="34">
        <f>IF('NHFC ArmoMezz'!K32&gt;-'NHFC ArmoMezz'!K34,'NHFC ArmoMezz'!K34,-'NHFC ArmoMezz'!K32)</f>
        <v>0</v>
      </c>
      <c r="K17" s="34">
        <f>IF('NHFC ArmoMezz'!L32&gt;-'NHFC ArmoMezz'!L34,'NHFC ArmoMezz'!L34,-'NHFC ArmoMezz'!L32)</f>
        <v>0</v>
      </c>
      <c r="L17" s="34">
        <f>IF('NHFC ArmoMezz'!M32&gt;-'NHFC ArmoMezz'!M34,'NHFC ArmoMezz'!M34,-'NHFC ArmoMezz'!M32)</f>
        <v>0</v>
      </c>
      <c r="M17" s="34">
        <f>IF('NHFC ArmoMezz'!N32&gt;-'NHFC ArmoMezz'!N34,'NHFC ArmoMezz'!N34,-'NHFC ArmoMezz'!N32)</f>
        <v>0</v>
      </c>
      <c r="N17" s="34">
        <f>IF('NHFC ArmoMezz'!O32&gt;-'NHFC ArmoMezz'!O34,'NHFC ArmoMezz'!O34,-'NHFC ArmoMezz'!O32)</f>
        <v>0</v>
      </c>
      <c r="O17" s="34">
        <f>IF('NHFC ArmoMezz'!P32&gt;-'NHFC ArmoMezz'!P34,'NHFC ArmoMezz'!P34,-'NHFC ArmoMezz'!P32)</f>
        <v>0</v>
      </c>
      <c r="P17" s="34">
        <f>IF('NHFC ArmoMezz'!Q32&gt;-'NHFC ArmoMezz'!Q34,'NHFC ArmoMezz'!Q34,-'NHFC ArmoMezz'!Q32)</f>
        <v>0</v>
      </c>
      <c r="Q17" s="34">
        <f>IF('NHFC ArmoMezz'!R32&gt;-'NHFC ArmoMezz'!R34,'NHFC ArmoMezz'!R34,-'NHFC ArmoMezz'!R32)</f>
        <v>0</v>
      </c>
      <c r="R17" s="34">
        <f>IF('NHFC ArmoMezz'!S32&gt;-'NHFC ArmoMezz'!S34,'NHFC ArmoMezz'!S34,-'NHFC ArmoMezz'!S32)</f>
        <v>0</v>
      </c>
      <c r="S17" s="34">
        <f>IF('NHFC ArmoMezz'!T32&gt;-'NHFC ArmoMezz'!T34,'NHFC ArmoMezz'!T34,-'NHFC ArmoMezz'!T32)</f>
        <v>0</v>
      </c>
      <c r="T17" s="34">
        <f>IF('NHFC ArmoMezz'!U32&gt;-'NHFC ArmoMezz'!U34,'NHFC ArmoMezz'!U34,-'NHFC ArmoMezz'!U32)</f>
        <v>0</v>
      </c>
      <c r="U17" s="34">
        <f>IF('NHFC ArmoMezz'!V32&gt;-'NHFC ArmoMezz'!V34,'NHFC ArmoMezz'!V34,-'NHFC ArmoMezz'!V32)</f>
        <v>0</v>
      </c>
      <c r="V17" s="34">
        <f>IF('NHFC ArmoMezz'!W32&gt;-'NHFC ArmoMezz'!W34,'NHFC ArmoMezz'!W34,-'NHFC ArmoMezz'!W32)</f>
        <v>0</v>
      </c>
      <c r="W17" s="34">
        <f>IF('NHFC ArmoMezz'!X32&gt;-'NHFC ArmoMezz'!X34,'NHFC ArmoMezz'!X34,-'NHFC ArmoMezz'!X32)</f>
        <v>0</v>
      </c>
      <c r="X17" s="34">
        <f>IF('NHFC ArmoMezz'!Y32&gt;-'NHFC ArmoMezz'!Y34,'NHFC ArmoMezz'!Y34,-'NHFC ArmoMezz'!Y32)</f>
        <v>0</v>
      </c>
      <c r="Y17" s="34">
        <f>IF('NHFC ArmoMezz'!Z32&gt;-'NHFC ArmoMezz'!Z34,'NHFC ArmoMezz'!Z34,-'NHFC ArmoMezz'!Z32)</f>
        <v>0</v>
      </c>
      <c r="Z17" s="34">
        <f>IF('NHFC ArmoMezz'!AA32&gt;-'NHFC ArmoMezz'!AA34,'NHFC ArmoMezz'!AA34,-'NHFC ArmoMezz'!AA32)</f>
        <v>0</v>
      </c>
      <c r="AA17" s="34">
        <f>IF('NHFC ArmoMezz'!AB32&gt;-'NHFC ArmoMezz'!AB34,'NHFC ArmoMezz'!AB34,-'NHFC ArmoMezz'!AB32)</f>
        <v>0</v>
      </c>
      <c r="AB17" s="34">
        <f>IF('NHFC ArmoMezz'!AC32&gt;-'NHFC ArmoMezz'!AC34,'NHFC ArmoMezz'!AC34,-'NHFC ArmoMezz'!AC32)</f>
        <v>0</v>
      </c>
      <c r="AC17" s="34">
        <f>IF('NHFC ArmoMezz'!AD32&gt;-'NHFC ArmoMezz'!AD34,'NHFC ArmoMezz'!AD34,-'NHFC ArmoMezz'!AD32)</f>
        <v>0</v>
      </c>
      <c r="AD17" s="34">
        <f>IF('NHFC ArmoMezz'!AE32&gt;-'NHFC ArmoMezz'!AE34,'NHFC ArmoMezz'!AE34,-'NHFC ArmoMezz'!AE32)</f>
        <v>0</v>
      </c>
      <c r="AE17" s="34">
        <f>IF('NHFC ArmoMezz'!AF32&gt;-'NHFC ArmoMezz'!AF34,'NHFC ArmoMezz'!AF34,-'NHFC ArmoMezz'!AF32)</f>
        <v>0</v>
      </c>
      <c r="AF17" s="34">
        <f>IF('NHFC ArmoMezz'!AG32&gt;-'NHFC ArmoMezz'!AG34,'NHFC ArmoMezz'!AG34,-'NHFC ArmoMezz'!AG32)</f>
        <v>0</v>
      </c>
      <c r="AG17" s="32"/>
      <c r="AH17" s="32"/>
      <c r="AI17" s="32"/>
      <c r="AJ17" s="32"/>
      <c r="AK17" s="32"/>
      <c r="AL17" s="32"/>
      <c r="AM17" s="32"/>
      <c r="AN17" s="32"/>
      <c r="AO17" s="32"/>
      <c r="AP17" s="32"/>
    </row>
    <row r="18" spans="2:42" x14ac:dyDescent="0.35">
      <c r="B18" s="32" t="s">
        <v>250</v>
      </c>
      <c r="C18" s="34"/>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row>
    <row r="19" spans="2:42" x14ac:dyDescent="0.35">
      <c r="B19" s="32" t="s">
        <v>251</v>
      </c>
      <c r="C19" s="34"/>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row>
    <row r="20" spans="2:42" s="26" customFormat="1" ht="15" thickBot="1" x14ac:dyDescent="0.4">
      <c r="B20" s="48" t="s">
        <v>252</v>
      </c>
      <c r="C20" s="47">
        <f>SUM(C12:C19)</f>
        <v>0</v>
      </c>
      <c r="D20" s="47">
        <f t="shared" ref="D20:AF20" si="4">SUM(D12:D19)</f>
        <v>4087676.109443943</v>
      </c>
      <c r="E20" s="47">
        <f t="shared" si="4"/>
        <v>2813470.3926558974</v>
      </c>
      <c r="F20" s="47">
        <f t="shared" si="4"/>
        <v>3399379.7603132087</v>
      </c>
      <c r="G20" s="47">
        <f t="shared" si="4"/>
        <v>4027813.5634221826</v>
      </c>
      <c r="H20" s="47">
        <f t="shared" si="4"/>
        <v>4702182.0251340242</v>
      </c>
      <c r="I20" s="47">
        <f t="shared" si="4"/>
        <v>5426198.3515401911</v>
      </c>
      <c r="J20" s="47">
        <f t="shared" si="4"/>
        <v>6203907.8955628481</v>
      </c>
      <c r="K20" s="47">
        <f t="shared" si="4"/>
        <v>7039720.2761947131</v>
      </c>
      <c r="L20" s="47">
        <f t="shared" si="4"/>
        <v>7938444.7613808559</v>
      </c>
      <c r="M20" s="47">
        <f t="shared" si="4"/>
        <v>8905329.255484663</v>
      </c>
      <c r="N20" s="47">
        <f t="shared" si="4"/>
        <v>10271895.373465322</v>
      </c>
      <c r="O20" s="47">
        <f t="shared" si="4"/>
        <v>12021192.420109894</v>
      </c>
      <c r="P20" s="47">
        <f t="shared" si="4"/>
        <v>13962703.911591724</v>
      </c>
      <c r="Q20" s="47">
        <f t="shared" si="4"/>
        <v>16117851.591315031</v>
      </c>
      <c r="R20" s="47">
        <f t="shared" si="4"/>
        <v>18510469.532313898</v>
      </c>
      <c r="S20" s="47">
        <f t="shared" si="4"/>
        <v>21167077.554977555</v>
      </c>
      <c r="T20" s="47">
        <f t="shared" si="4"/>
        <v>24117185.755132981</v>
      </c>
      <c r="U20" s="47">
        <f t="shared" si="4"/>
        <v>27393633.690956414</v>
      </c>
      <c r="V20" s="47">
        <f t="shared" si="4"/>
        <v>31032968.182604305</v>
      </c>
      <c r="W20" s="47">
        <f t="shared" si="4"/>
        <v>34416983.703269511</v>
      </c>
      <c r="X20" s="47">
        <f t="shared" si="4"/>
        <v>36477959.957211941</v>
      </c>
      <c r="Y20" s="47">
        <f t="shared" si="4"/>
        <v>38504460.854146734</v>
      </c>
      <c r="Z20" s="47">
        <f t="shared" si="4"/>
        <v>40640390.911891237</v>
      </c>
      <c r="AA20" s="47">
        <f t="shared" si="4"/>
        <v>42891545.753124461</v>
      </c>
      <c r="AB20" s="47">
        <f t="shared" si="4"/>
        <v>45264023.748244867</v>
      </c>
      <c r="AC20" s="47">
        <f t="shared" si="4"/>
        <v>47764241.671419904</v>
      </c>
      <c r="AD20" s="47">
        <f t="shared" si="4"/>
        <v>50398951.16018416</v>
      </c>
      <c r="AE20" s="47">
        <f t="shared" si="4"/>
        <v>53175256.019594371</v>
      </c>
      <c r="AF20" s="47">
        <f t="shared" si="4"/>
        <v>56100630.414031133</v>
      </c>
      <c r="AG20" s="33"/>
      <c r="AH20" s="33"/>
      <c r="AI20" s="33"/>
      <c r="AJ20" s="33"/>
      <c r="AK20" s="33"/>
      <c r="AL20" s="33"/>
      <c r="AM20" s="33"/>
      <c r="AN20" s="33"/>
      <c r="AO20" s="33"/>
      <c r="AP20" s="33"/>
    </row>
    <row r="21" spans="2:42" ht="15" thickTop="1" x14ac:dyDescent="0.35">
      <c r="B21" s="32" t="s">
        <v>63</v>
      </c>
      <c r="C21" s="50">
        <f>IF(C20&gt;0,-Inputs!$P$27*C20,0)</f>
        <v>0</v>
      </c>
      <c r="D21" s="50">
        <f>IF(D20&gt;0,-Inputs!$P$27*D20,0)</f>
        <v>-1103672.5495498646</v>
      </c>
      <c r="E21" s="50">
        <f>IF(E20&gt;0,-Inputs!$P$27*E20,0)</f>
        <v>-759637.00601709238</v>
      </c>
      <c r="F21" s="50">
        <f>IF(F20&gt;0,-Inputs!$P$27*F20,0)</f>
        <v>-917832.53528456646</v>
      </c>
      <c r="G21" s="50">
        <f>IF(G20&gt;0,-Inputs!$P$27*G20,0)</f>
        <v>-1087509.6621239893</v>
      </c>
      <c r="H21" s="50">
        <f>IF(H20&gt;0,-Inputs!$P$27*H20,0)</f>
        <v>-1269589.1467861866</v>
      </c>
      <c r="I21" s="50">
        <f>IF(I20&gt;0,-Inputs!$P$27*I20,0)</f>
        <v>-1465073.5549158517</v>
      </c>
      <c r="J21" s="50">
        <f>IF(J20&gt;0,-Inputs!$P$27*J20,0)</f>
        <v>-1675055.1318019691</v>
      </c>
      <c r="K21" s="50">
        <f>IF(K20&gt;0,-Inputs!$P$27*K20,0)</f>
        <v>-1900724.4745725726</v>
      </c>
      <c r="L21" s="50">
        <f>IF(L20&gt;0,-Inputs!$P$27*L20,0)</f>
        <v>-2143380.0855728313</v>
      </c>
      <c r="M21" s="50">
        <f>IF(M20&gt;0,-Inputs!$P$27*M20,0)</f>
        <v>-2404438.8989808592</v>
      </c>
      <c r="N21" s="50">
        <f>IF(N20&gt;0,-Inputs!$P$27*N20,0)</f>
        <v>-2773411.7508356371</v>
      </c>
      <c r="O21" s="50">
        <f>IF(O20&gt;0,-Inputs!$P$27*O20,0)</f>
        <v>-3245721.9534296715</v>
      </c>
      <c r="P21" s="50">
        <f>IF(P20&gt;0,-Inputs!$P$27*P20,0)</f>
        <v>-3769930.0561297657</v>
      </c>
      <c r="Q21" s="50">
        <f>IF(Q20&gt;0,-Inputs!$P$27*Q20,0)</f>
        <v>-4351819.9296550583</v>
      </c>
      <c r="R21" s="50">
        <f>IF(R20&gt;0,-Inputs!$P$27*R20,0)</f>
        <v>-4997826.7737247525</v>
      </c>
      <c r="S21" s="50">
        <f>IF(S20&gt;0,-Inputs!$P$27*S20,0)</f>
        <v>-5715110.9398439405</v>
      </c>
      <c r="T21" s="50">
        <f>IF(T20&gt;0,-Inputs!$P$27*T20,0)</f>
        <v>-6511640.1538859056</v>
      </c>
      <c r="U21" s="50">
        <f>IF(U20&gt;0,-Inputs!$P$27*U20,0)</f>
        <v>-7396281.0965582319</v>
      </c>
      <c r="V21" s="50">
        <f>IF(V20&gt;0,-Inputs!$P$27*V20,0)</f>
        <v>-8378901.4093031632</v>
      </c>
      <c r="W21" s="50">
        <f>IF(W20&gt;0,-Inputs!$P$27*W20,0)</f>
        <v>-9292585.5998827685</v>
      </c>
      <c r="X21" s="50">
        <f>IF(X20&gt;0,-Inputs!$P$27*X20,0)</f>
        <v>-9849049.188447224</v>
      </c>
      <c r="Y21" s="50">
        <f>IF(Y20&gt;0,-Inputs!$P$27*Y20,0)</f>
        <v>-10396204.430619618</v>
      </c>
      <c r="Z21" s="50">
        <f>IF(Z20&gt;0,-Inputs!$P$27*Z20,0)</f>
        <v>-10972905.546210635</v>
      </c>
      <c r="AA21" s="50">
        <f>IF(AA20&gt;0,-Inputs!$P$27*AA20,0)</f>
        <v>-11580717.353343606</v>
      </c>
      <c r="AB21" s="50">
        <f>IF(AB20&gt;0,-Inputs!$P$27*AB20,0)</f>
        <v>-12221286.412026115</v>
      </c>
      <c r="AC21" s="50">
        <f>IF(AC20&gt;0,-Inputs!$P$27*AC20,0)</f>
        <v>-12896345.251283376</v>
      </c>
      <c r="AD21" s="50">
        <f>IF(AD20&gt;0,-Inputs!$P$27*AD20,0)</f>
        <v>-13607716.813249724</v>
      </c>
      <c r="AE21" s="50">
        <f>IF(AE20&gt;0,-Inputs!$P$27*AE20,0)</f>
        <v>-14357319.125290481</v>
      </c>
      <c r="AF21" s="50">
        <f>IF(AF20&gt;0,-Inputs!$P$27*AF20,0)</f>
        <v>-15147170.211788407</v>
      </c>
      <c r="AG21" s="32"/>
      <c r="AH21" s="32"/>
      <c r="AI21" s="32"/>
      <c r="AJ21" s="32"/>
      <c r="AK21" s="32"/>
      <c r="AL21" s="32"/>
      <c r="AM21" s="32"/>
      <c r="AN21" s="32"/>
      <c r="AO21" s="32"/>
      <c r="AP21" s="32"/>
    </row>
    <row r="22" spans="2:42" s="26" customFormat="1" ht="15" thickBot="1" x14ac:dyDescent="0.4">
      <c r="B22" s="46" t="s">
        <v>253</v>
      </c>
      <c r="C22" s="47">
        <f>SUM(C20:C21)</f>
        <v>0</v>
      </c>
      <c r="D22" s="47">
        <f t="shared" ref="D22:AF22" si="5">SUM(D20:D21)</f>
        <v>2984003.5598940784</v>
      </c>
      <c r="E22" s="47">
        <f t="shared" si="5"/>
        <v>2053833.386638805</v>
      </c>
      <c r="F22" s="47">
        <f t="shared" si="5"/>
        <v>2481547.2250286425</v>
      </c>
      <c r="G22" s="47">
        <f t="shared" si="5"/>
        <v>2940303.9012981933</v>
      </c>
      <c r="H22" s="47">
        <f t="shared" si="5"/>
        <v>3432592.8783478374</v>
      </c>
      <c r="I22" s="47">
        <f t="shared" si="5"/>
        <v>3961124.7966243392</v>
      </c>
      <c r="J22" s="47">
        <f t="shared" si="5"/>
        <v>4528852.7637608787</v>
      </c>
      <c r="K22" s="47">
        <f t="shared" si="5"/>
        <v>5138995.8016221402</v>
      </c>
      <c r="L22" s="47">
        <f t="shared" si="5"/>
        <v>5795064.6758080246</v>
      </c>
      <c r="M22" s="47">
        <f t="shared" si="5"/>
        <v>6500890.3565038033</v>
      </c>
      <c r="N22" s="47">
        <f t="shared" si="5"/>
        <v>7498483.6226296853</v>
      </c>
      <c r="O22" s="47">
        <f t="shared" si="5"/>
        <v>8775470.4666802231</v>
      </c>
      <c r="P22" s="47">
        <f t="shared" si="5"/>
        <v>10192773.855461959</v>
      </c>
      <c r="Q22" s="47">
        <f t="shared" si="5"/>
        <v>11766031.661659973</v>
      </c>
      <c r="R22" s="47">
        <f t="shared" si="5"/>
        <v>13512642.758589145</v>
      </c>
      <c r="S22" s="47">
        <f t="shared" si="5"/>
        <v>15451966.615133613</v>
      </c>
      <c r="T22" s="47">
        <f t="shared" si="5"/>
        <v>17605545.601247076</v>
      </c>
      <c r="U22" s="47">
        <f t="shared" si="5"/>
        <v>19997352.594398182</v>
      </c>
      <c r="V22" s="47">
        <f t="shared" si="5"/>
        <v>22654066.773301143</v>
      </c>
      <c r="W22" s="47">
        <f t="shared" si="5"/>
        <v>25124398.103386745</v>
      </c>
      <c r="X22" s="47">
        <f t="shared" si="5"/>
        <v>26628910.768764719</v>
      </c>
      <c r="Y22" s="47">
        <f t="shared" si="5"/>
        <v>28108256.423527114</v>
      </c>
      <c r="Z22" s="47">
        <f t="shared" si="5"/>
        <v>29667485.365680601</v>
      </c>
      <c r="AA22" s="47">
        <f t="shared" si="5"/>
        <v>31310828.399780855</v>
      </c>
      <c r="AB22" s="47">
        <f t="shared" si="5"/>
        <v>33042737.336218752</v>
      </c>
      <c r="AC22" s="47">
        <f t="shared" si="5"/>
        <v>34867896.420136526</v>
      </c>
      <c r="AD22" s="47">
        <f t="shared" si="5"/>
        <v>36791234.346934438</v>
      </c>
      <c r="AE22" s="47">
        <f t="shared" si="5"/>
        <v>38817936.894303888</v>
      </c>
      <c r="AF22" s="47">
        <f t="shared" si="5"/>
        <v>40953460.202242725</v>
      </c>
      <c r="AG22" s="33"/>
      <c r="AH22" s="33"/>
      <c r="AI22" s="33"/>
      <c r="AJ22" s="33"/>
      <c r="AK22" s="33"/>
      <c r="AL22" s="33"/>
      <c r="AM22" s="33"/>
      <c r="AN22" s="33"/>
      <c r="AO22" s="33"/>
      <c r="AP22" s="33"/>
    </row>
    <row r="23" spans="2:42" ht="15" thickTop="1" x14ac:dyDescent="0.35">
      <c r="B23" s="32" t="s">
        <v>254</v>
      </c>
      <c r="C23" s="34">
        <f>Inputs!$P$28*Forecasts!C22</f>
        <v>0</v>
      </c>
      <c r="D23" s="34">
        <f>Inputs!$P$28*Forecasts!D22</f>
        <v>0</v>
      </c>
      <c r="E23" s="34">
        <f>Inputs!$P$28*Forecasts!E22</f>
        <v>0</v>
      </c>
      <c r="F23" s="34">
        <f>Inputs!$P$28*Forecasts!F22</f>
        <v>0</v>
      </c>
      <c r="G23" s="34">
        <f>Inputs!$P$28*Forecasts!G22</f>
        <v>0</v>
      </c>
      <c r="H23" s="34">
        <f>Inputs!$P$28*Forecasts!H22</f>
        <v>0</v>
      </c>
      <c r="I23" s="34">
        <f>Inputs!$P$28*Forecasts!I22</f>
        <v>0</v>
      </c>
      <c r="J23" s="34">
        <f>Inputs!$P$28*Forecasts!J22</f>
        <v>0</v>
      </c>
      <c r="K23" s="34">
        <f>Inputs!$P$28*Forecasts!K22</f>
        <v>0</v>
      </c>
      <c r="L23" s="34">
        <f>Inputs!$P$28*Forecasts!L22</f>
        <v>0</v>
      </c>
      <c r="M23" s="34">
        <f>Inputs!$P$28*Forecasts!M22</f>
        <v>0</v>
      </c>
      <c r="N23" s="34">
        <f>Inputs!$P$28*Forecasts!N22</f>
        <v>0</v>
      </c>
      <c r="O23" s="34">
        <f>Inputs!$P$28*Forecasts!O22</f>
        <v>0</v>
      </c>
      <c r="P23" s="34">
        <f>Inputs!$P$28*Forecasts!P22</f>
        <v>0</v>
      </c>
      <c r="Q23" s="34">
        <f>Inputs!$P$28*Forecasts!Q22</f>
        <v>0</v>
      </c>
      <c r="R23" s="34">
        <f>Inputs!$P$28*Forecasts!R22</f>
        <v>0</v>
      </c>
      <c r="S23" s="34">
        <f>Inputs!$P$28*Forecasts!S22</f>
        <v>0</v>
      </c>
      <c r="T23" s="34">
        <f>Inputs!$P$28*Forecasts!T22</f>
        <v>0</v>
      </c>
      <c r="U23" s="34">
        <f>Inputs!$P$28*Forecasts!U22</f>
        <v>0</v>
      </c>
      <c r="V23" s="34">
        <f>Inputs!$P$28*Forecasts!V22</f>
        <v>0</v>
      </c>
      <c r="W23" s="34">
        <f>Inputs!$P$28*Forecasts!W22</f>
        <v>0</v>
      </c>
      <c r="X23" s="34">
        <f>Inputs!$P$28*Forecasts!X22</f>
        <v>0</v>
      </c>
      <c r="Y23" s="34">
        <f>Inputs!$P$28*Forecasts!Y22</f>
        <v>0</v>
      </c>
      <c r="Z23" s="34">
        <f>Inputs!$P$28*Forecasts!Z22</f>
        <v>0</v>
      </c>
      <c r="AA23" s="34">
        <f>Inputs!$P$28*Forecasts!AA22</f>
        <v>0</v>
      </c>
      <c r="AB23" s="34">
        <f>Inputs!$P$28*Forecasts!AB22</f>
        <v>0</v>
      </c>
      <c r="AC23" s="34">
        <f>Inputs!$P$28*Forecasts!AC22</f>
        <v>0</v>
      </c>
      <c r="AD23" s="34">
        <f>Inputs!$P$28*Forecasts!AD22</f>
        <v>0</v>
      </c>
      <c r="AE23" s="34">
        <f>Inputs!$P$28*Forecasts!AE22</f>
        <v>0</v>
      </c>
      <c r="AF23" s="34">
        <f>Inputs!$P$28*Forecasts!AF22</f>
        <v>0</v>
      </c>
      <c r="AG23" s="32"/>
      <c r="AH23" s="32"/>
      <c r="AI23" s="32"/>
      <c r="AJ23" s="32"/>
      <c r="AK23" s="32"/>
      <c r="AL23" s="32"/>
      <c r="AM23" s="32"/>
      <c r="AN23" s="32"/>
      <c r="AO23" s="32"/>
      <c r="AP23" s="32"/>
    </row>
    <row r="24" spans="2:42" x14ac:dyDescent="0.35">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row>
    <row r="25" spans="2:42" x14ac:dyDescent="0.35">
      <c r="B25" s="32" t="str">
        <f>B59</f>
        <v>Total Repayment</v>
      </c>
      <c r="C25" s="34">
        <f t="shared" ref="C25:AF25" si="6">C59</f>
        <v>0</v>
      </c>
      <c r="D25" s="34">
        <f t="shared" si="6"/>
        <v>-3417499.4181378745</v>
      </c>
      <c r="E25" s="34">
        <f t="shared" si="6"/>
        <v>-11835919.139933702</v>
      </c>
      <c r="F25" s="34">
        <f t="shared" si="6"/>
        <v>-12182782.374526583</v>
      </c>
      <c r="G25" s="34">
        <f t="shared" si="6"/>
        <v>-12548796.652754452</v>
      </c>
      <c r="H25" s="34">
        <f t="shared" si="6"/>
        <v>-12934991.842075296</v>
      </c>
      <c r="I25" s="34">
        <f t="shared" si="6"/>
        <v>-13342452.195931008</v>
      </c>
      <c r="J25" s="34">
        <f t="shared" si="6"/>
        <v>-13772319.188751098</v>
      </c>
      <c r="K25" s="34">
        <f t="shared" si="6"/>
        <v>-14225794.497334642</v>
      </c>
      <c r="L25" s="34">
        <f t="shared" si="6"/>
        <v>-14704143.136114713</v>
      </c>
      <c r="M25" s="34">
        <f t="shared" si="6"/>
        <v>-15208696.754191827</v>
      </c>
      <c r="N25" s="34">
        <f t="shared" si="6"/>
        <v>-15740857.102425165</v>
      </c>
      <c r="O25" s="34">
        <f t="shared" si="6"/>
        <v>-16302099.679292625</v>
      </c>
      <c r="P25" s="34">
        <f t="shared" si="6"/>
        <v>-16893977.564674824</v>
      </c>
      <c r="Q25" s="34">
        <f t="shared" si="6"/>
        <v>-17518125.451184336</v>
      </c>
      <c r="R25" s="34">
        <f t="shared" si="6"/>
        <v>-18176263.883151866</v>
      </c>
      <c r="S25" s="34">
        <f t="shared" si="6"/>
        <v>-18870203.713895615</v>
      </c>
      <c r="T25" s="34">
        <f t="shared" si="6"/>
        <v>-19601850.79244151</v>
      </c>
      <c r="U25" s="34">
        <f t="shared" si="6"/>
        <v>-20373210.891430251</v>
      </c>
      <c r="V25" s="34">
        <f t="shared" si="6"/>
        <v>-21186394.888544604</v>
      </c>
      <c r="W25" s="34">
        <f t="shared" si="6"/>
        <v>-5220046.5129123535</v>
      </c>
      <c r="X25" s="34">
        <f t="shared" si="6"/>
        <v>0</v>
      </c>
      <c r="Y25" s="34">
        <f t="shared" si="6"/>
        <v>0</v>
      </c>
      <c r="Z25" s="34">
        <f t="shared" si="6"/>
        <v>0</v>
      </c>
      <c r="AA25" s="34">
        <f t="shared" si="6"/>
        <v>0</v>
      </c>
      <c r="AB25" s="34">
        <f t="shared" si="6"/>
        <v>0</v>
      </c>
      <c r="AC25" s="34">
        <f t="shared" si="6"/>
        <v>0</v>
      </c>
      <c r="AD25" s="34">
        <f t="shared" si="6"/>
        <v>0</v>
      </c>
      <c r="AE25" s="34">
        <f t="shared" si="6"/>
        <v>0</v>
      </c>
      <c r="AF25" s="34">
        <f t="shared" si="6"/>
        <v>0</v>
      </c>
      <c r="AG25" s="32"/>
      <c r="AH25" s="32"/>
      <c r="AI25" s="32"/>
      <c r="AJ25" s="32"/>
      <c r="AK25" s="32"/>
      <c r="AL25" s="32"/>
      <c r="AM25" s="32"/>
      <c r="AN25" s="32"/>
      <c r="AO25" s="32"/>
      <c r="AP25" s="32"/>
    </row>
    <row r="26" spans="2:42" x14ac:dyDescent="0.35">
      <c r="B26" s="32" t="str">
        <f t="shared" ref="B26:Q27" si="7">B89</f>
        <v>Cash Inflow and Outflow</v>
      </c>
      <c r="C26" s="34">
        <f t="shared" si="7"/>
        <v>0</v>
      </c>
      <c r="D26" s="34">
        <f t="shared" si="7"/>
        <v>2559046.7551622577</v>
      </c>
      <c r="E26" s="34">
        <f t="shared" si="7"/>
        <v>241302.87357920455</v>
      </c>
      <c r="F26" s="34">
        <f t="shared" si="7"/>
        <v>474250.99183136597</v>
      </c>
      <c r="G26" s="34">
        <f t="shared" si="7"/>
        <v>717313.37022762373</v>
      </c>
      <c r="H26" s="34">
        <f t="shared" si="7"/>
        <v>970730.58841658989</v>
      </c>
      <c r="I26" s="34">
        <f t="shared" si="7"/>
        <v>1234722.7495284732</v>
      </c>
      <c r="J26" s="34">
        <f t="shared" si="7"/>
        <v>1509484.80284373</v>
      </c>
      <c r="K26" s="34">
        <f t="shared" si="7"/>
        <v>1795181.2335822331</v>
      </c>
      <c r="L26" s="34">
        <f t="shared" si="7"/>
        <v>2091940.0450360971</v>
      </c>
      <c r="M26" s="34">
        <f t="shared" si="7"/>
        <v>2399845.9498852403</v>
      </c>
      <c r="N26" s="34">
        <f t="shared" si="7"/>
        <v>2630968.8098680582</v>
      </c>
      <c r="O26" s="34">
        <f t="shared" si="7"/>
        <v>2791549.1726777563</v>
      </c>
      <c r="P26" s="34">
        <f t="shared" si="7"/>
        <v>2934777.8343448183</v>
      </c>
      <c r="Q26" s="34">
        <f t="shared" si="7"/>
        <v>3056714.3009259962</v>
      </c>
      <c r="R26" s="34">
        <f t="shared" ref="C26:AF27" si="8">R89</f>
        <v>3152863.5609899033</v>
      </c>
      <c r="S26" s="34">
        <f t="shared" si="8"/>
        <v>3218107.2891136669</v>
      </c>
      <c r="T26" s="34">
        <f t="shared" si="8"/>
        <v>3246626.9083255809</v>
      </c>
      <c r="U26" s="34">
        <f t="shared" si="8"/>
        <v>3231817.5666405596</v>
      </c>
      <c r="V26" s="34">
        <f t="shared" si="8"/>
        <v>3166191.9740458578</v>
      </c>
      <c r="W26" s="34">
        <f t="shared" si="8"/>
        <v>19996470.555276576</v>
      </c>
      <c r="X26" s="34">
        <f t="shared" si="8"/>
        <v>26628910.768764719</v>
      </c>
      <c r="Y26" s="34">
        <f t="shared" si="8"/>
        <v>28108256.423527114</v>
      </c>
      <c r="Z26" s="34">
        <f t="shared" si="8"/>
        <v>29667485.365680601</v>
      </c>
      <c r="AA26" s="34">
        <f t="shared" si="8"/>
        <v>31310828.399780855</v>
      </c>
      <c r="AB26" s="34">
        <f t="shared" si="8"/>
        <v>33042737.336218752</v>
      </c>
      <c r="AC26" s="34">
        <f t="shared" si="8"/>
        <v>34867896.420136526</v>
      </c>
      <c r="AD26" s="34">
        <f t="shared" si="8"/>
        <v>36791234.346934438</v>
      </c>
      <c r="AE26" s="34">
        <f t="shared" si="8"/>
        <v>38817936.894303888</v>
      </c>
      <c r="AF26" s="34">
        <f t="shared" si="8"/>
        <v>40953460.202242725</v>
      </c>
      <c r="AG26" s="32"/>
      <c r="AH26" s="32"/>
      <c r="AI26" s="32"/>
      <c r="AJ26" s="32"/>
      <c r="AK26" s="32"/>
      <c r="AL26" s="32"/>
      <c r="AM26" s="32"/>
      <c r="AN26" s="32"/>
      <c r="AO26" s="32"/>
      <c r="AP26" s="32"/>
    </row>
    <row r="27" spans="2:42" x14ac:dyDescent="0.35">
      <c r="B27" s="32" t="str">
        <f t="shared" si="7"/>
        <v>Opening Cash Balance</v>
      </c>
      <c r="C27" s="34">
        <f t="shared" si="8"/>
        <v>0</v>
      </c>
      <c r="D27" s="34">
        <f t="shared" si="8"/>
        <v>0</v>
      </c>
      <c r="E27" s="34">
        <f t="shared" si="8"/>
        <v>2559046.7551622577</v>
      </c>
      <c r="F27" s="34">
        <f t="shared" si="8"/>
        <v>2800349.6287414622</v>
      </c>
      <c r="G27" s="34">
        <f t="shared" si="8"/>
        <v>3274600.6205728282</v>
      </c>
      <c r="H27" s="34">
        <f t="shared" si="8"/>
        <v>3991913.990800452</v>
      </c>
      <c r="I27" s="34">
        <f t="shared" si="8"/>
        <v>4962644.5792170418</v>
      </c>
      <c r="J27" s="34">
        <f t="shared" si="8"/>
        <v>6197367.3287455151</v>
      </c>
      <c r="K27" s="34">
        <f t="shared" si="8"/>
        <v>7706852.1315892451</v>
      </c>
      <c r="L27" s="34">
        <f t="shared" si="8"/>
        <v>9502033.3651714772</v>
      </c>
      <c r="M27" s="34">
        <f t="shared" si="8"/>
        <v>11593973.410207573</v>
      </c>
      <c r="N27" s="34">
        <f t="shared" si="8"/>
        <v>13993819.360092813</v>
      </c>
      <c r="O27" s="34">
        <f t="shared" si="8"/>
        <v>16624788.169960871</v>
      </c>
      <c r="P27" s="34">
        <f t="shared" si="8"/>
        <v>19416337.342638627</v>
      </c>
      <c r="Q27" s="34">
        <f t="shared" si="8"/>
        <v>22351115.176983446</v>
      </c>
      <c r="R27" s="34">
        <f t="shared" si="8"/>
        <v>25407829.477909442</v>
      </c>
      <c r="S27" s="34">
        <f t="shared" si="8"/>
        <v>28560693.038899347</v>
      </c>
      <c r="T27" s="34">
        <f t="shared" si="8"/>
        <v>31778800.328013014</v>
      </c>
      <c r="U27" s="34">
        <f t="shared" si="8"/>
        <v>35025427.236338593</v>
      </c>
      <c r="V27" s="34">
        <f t="shared" si="8"/>
        <v>38257244.802979156</v>
      </c>
      <c r="W27" s="34">
        <f t="shared" si="8"/>
        <v>41423436.777025014</v>
      </c>
      <c r="X27" s="34">
        <f t="shared" si="8"/>
        <v>61419907.332301587</v>
      </c>
      <c r="Y27" s="34">
        <f t="shared" si="8"/>
        <v>88048818.101066306</v>
      </c>
      <c r="Z27" s="34">
        <f t="shared" si="8"/>
        <v>116157074.52459341</v>
      </c>
      <c r="AA27" s="34">
        <f t="shared" si="8"/>
        <v>145824559.89027402</v>
      </c>
      <c r="AB27" s="34">
        <f t="shared" si="8"/>
        <v>177135388.29005486</v>
      </c>
      <c r="AC27" s="34">
        <f t="shared" si="8"/>
        <v>210178125.6262736</v>
      </c>
      <c r="AD27" s="34">
        <f t="shared" si="8"/>
        <v>245046022.04641014</v>
      </c>
      <c r="AE27" s="34">
        <f t="shared" si="8"/>
        <v>281837256.39334458</v>
      </c>
      <c r="AF27" s="34">
        <f t="shared" si="8"/>
        <v>320655193.28764844</v>
      </c>
      <c r="AG27" s="32"/>
      <c r="AH27" s="32"/>
      <c r="AI27" s="32"/>
      <c r="AJ27" s="32"/>
      <c r="AK27" s="32"/>
      <c r="AL27" s="32"/>
      <c r="AM27" s="32"/>
      <c r="AN27" s="32"/>
      <c r="AO27" s="32"/>
      <c r="AP27" s="32"/>
    </row>
    <row r="28" spans="2:42" s="26" customFormat="1" ht="15" thickBot="1" x14ac:dyDescent="0.4">
      <c r="B28" s="46" t="str">
        <f>B91</f>
        <v>Closing Cash Balance</v>
      </c>
      <c r="C28" s="47">
        <f t="shared" ref="C28:AF28" si="9">C91</f>
        <v>0</v>
      </c>
      <c r="D28" s="47">
        <f t="shared" si="9"/>
        <v>2559046.7551622577</v>
      </c>
      <c r="E28" s="47">
        <f t="shared" si="9"/>
        <v>2800349.6287414622</v>
      </c>
      <c r="F28" s="47">
        <f t="shared" si="9"/>
        <v>3274600.6205728282</v>
      </c>
      <c r="G28" s="47">
        <f t="shared" si="9"/>
        <v>3991913.990800452</v>
      </c>
      <c r="H28" s="47">
        <f t="shared" si="9"/>
        <v>4962644.5792170418</v>
      </c>
      <c r="I28" s="47">
        <f t="shared" si="9"/>
        <v>6197367.3287455151</v>
      </c>
      <c r="J28" s="47">
        <f t="shared" si="9"/>
        <v>7706852.1315892451</v>
      </c>
      <c r="K28" s="47">
        <f t="shared" si="9"/>
        <v>9502033.3651714772</v>
      </c>
      <c r="L28" s="47">
        <f t="shared" si="9"/>
        <v>11593973.410207573</v>
      </c>
      <c r="M28" s="47">
        <f t="shared" si="9"/>
        <v>13993819.360092813</v>
      </c>
      <c r="N28" s="47">
        <f t="shared" si="9"/>
        <v>16624788.169960871</v>
      </c>
      <c r="O28" s="47">
        <f t="shared" si="9"/>
        <v>19416337.342638627</v>
      </c>
      <c r="P28" s="47">
        <f t="shared" si="9"/>
        <v>22351115.176983446</v>
      </c>
      <c r="Q28" s="47">
        <f t="shared" si="9"/>
        <v>25407829.477909442</v>
      </c>
      <c r="R28" s="47">
        <f t="shared" si="9"/>
        <v>28560693.038899347</v>
      </c>
      <c r="S28" s="47">
        <f t="shared" si="9"/>
        <v>31778800.328013014</v>
      </c>
      <c r="T28" s="47">
        <f t="shared" si="9"/>
        <v>35025427.236338593</v>
      </c>
      <c r="U28" s="47">
        <f t="shared" si="9"/>
        <v>38257244.802979156</v>
      </c>
      <c r="V28" s="47">
        <f t="shared" si="9"/>
        <v>41423436.777025014</v>
      </c>
      <c r="W28" s="47">
        <f t="shared" si="9"/>
        <v>61419907.332301587</v>
      </c>
      <c r="X28" s="47">
        <f t="shared" si="9"/>
        <v>88048818.101066306</v>
      </c>
      <c r="Y28" s="47">
        <f t="shared" si="9"/>
        <v>116157074.52459341</v>
      </c>
      <c r="Z28" s="47">
        <f t="shared" si="9"/>
        <v>145824559.89027402</v>
      </c>
      <c r="AA28" s="47">
        <f t="shared" si="9"/>
        <v>177135388.29005486</v>
      </c>
      <c r="AB28" s="47">
        <f t="shared" si="9"/>
        <v>210178125.6262736</v>
      </c>
      <c r="AC28" s="47">
        <f t="shared" si="9"/>
        <v>245046022.04641014</v>
      </c>
      <c r="AD28" s="47">
        <f t="shared" si="9"/>
        <v>281837256.39334458</v>
      </c>
      <c r="AE28" s="47">
        <f t="shared" si="9"/>
        <v>320655193.28764844</v>
      </c>
      <c r="AF28" s="47">
        <f t="shared" si="9"/>
        <v>361608653.48989117</v>
      </c>
      <c r="AG28" s="33"/>
      <c r="AH28" s="33"/>
      <c r="AI28" s="33"/>
      <c r="AJ28" s="33"/>
      <c r="AK28" s="33"/>
      <c r="AL28" s="33"/>
      <c r="AM28" s="33"/>
      <c r="AN28" s="33"/>
      <c r="AO28" s="33"/>
      <c r="AP28" s="33"/>
    </row>
    <row r="29" spans="2:42" ht="15" thickTop="1" x14ac:dyDescent="0.35">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row>
    <row r="30" spans="2:42" ht="26" x14ac:dyDescent="0.6">
      <c r="B30" s="32"/>
      <c r="C30" s="193" t="s">
        <v>255</v>
      </c>
      <c r="D30" s="193"/>
      <c r="E30" s="193"/>
      <c r="F30" s="193"/>
      <c r="G30" s="193"/>
      <c r="H30" s="193"/>
      <c r="I30" s="193"/>
      <c r="J30" s="193"/>
      <c r="K30" s="193"/>
      <c r="L30" s="193"/>
      <c r="M30" s="193"/>
      <c r="N30" s="193"/>
      <c r="O30" s="193"/>
      <c r="P30" s="193"/>
      <c r="Q30" s="193"/>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row>
    <row r="32" spans="2:42" x14ac:dyDescent="0.35">
      <c r="B32" s="1" t="str">
        <f t="shared" ref="B32:AG32" si="10">B3</f>
        <v>Item</v>
      </c>
      <c r="C32" s="1" t="str">
        <f t="shared" si="10"/>
        <v>Year 1</v>
      </c>
      <c r="D32" s="1" t="str">
        <f t="shared" si="10"/>
        <v>Year 2</v>
      </c>
      <c r="E32" s="1" t="str">
        <f t="shared" si="10"/>
        <v>Year 3</v>
      </c>
      <c r="F32" s="1" t="str">
        <f t="shared" si="10"/>
        <v>Year 4</v>
      </c>
      <c r="G32" s="1" t="str">
        <f t="shared" si="10"/>
        <v>Year 5</v>
      </c>
      <c r="H32" s="1" t="str">
        <f t="shared" si="10"/>
        <v>Year 6</v>
      </c>
      <c r="I32" s="1" t="str">
        <f t="shared" si="10"/>
        <v>Year 7</v>
      </c>
      <c r="J32" s="1" t="str">
        <f t="shared" si="10"/>
        <v>Year 8</v>
      </c>
      <c r="K32" s="1" t="str">
        <f t="shared" si="10"/>
        <v>Year 9</v>
      </c>
      <c r="L32" s="1" t="str">
        <f t="shared" si="10"/>
        <v>Year 10</v>
      </c>
      <c r="M32" s="1" t="str">
        <f t="shared" si="10"/>
        <v>Year 11</v>
      </c>
      <c r="N32" s="1" t="str">
        <f t="shared" si="10"/>
        <v>Year 12</v>
      </c>
      <c r="O32" s="1" t="str">
        <f t="shared" si="10"/>
        <v>Year 13</v>
      </c>
      <c r="P32" s="1" t="str">
        <f t="shared" si="10"/>
        <v>Year 14</v>
      </c>
      <c r="Q32" s="1" t="str">
        <f t="shared" si="10"/>
        <v>Year 15</v>
      </c>
      <c r="R32" s="1" t="str">
        <f t="shared" si="10"/>
        <v>Year 16</v>
      </c>
      <c r="S32" s="1" t="str">
        <f t="shared" si="10"/>
        <v>Year 17</v>
      </c>
      <c r="T32" s="1" t="str">
        <f t="shared" si="10"/>
        <v>Year 18</v>
      </c>
      <c r="U32" s="1" t="str">
        <f t="shared" si="10"/>
        <v>Year 19</v>
      </c>
      <c r="V32" s="1" t="str">
        <f t="shared" si="10"/>
        <v>Year 20</v>
      </c>
      <c r="W32" s="1" t="str">
        <f t="shared" si="10"/>
        <v>Year 21</v>
      </c>
      <c r="X32" s="1" t="str">
        <f t="shared" si="10"/>
        <v>Year 22</v>
      </c>
      <c r="Y32" s="1" t="str">
        <f t="shared" si="10"/>
        <v>Year 23</v>
      </c>
      <c r="Z32" s="1" t="str">
        <f t="shared" si="10"/>
        <v>Year 24</v>
      </c>
      <c r="AA32" s="1" t="str">
        <f t="shared" si="10"/>
        <v>Year 25</v>
      </c>
      <c r="AB32" s="1" t="str">
        <f t="shared" si="10"/>
        <v>Year 26</v>
      </c>
      <c r="AC32" s="1" t="str">
        <f t="shared" si="10"/>
        <v>Year 27</v>
      </c>
      <c r="AD32" s="1" t="str">
        <f t="shared" si="10"/>
        <v>Year 28</v>
      </c>
      <c r="AE32" s="1" t="str">
        <f t="shared" si="10"/>
        <v>Year 29</v>
      </c>
      <c r="AF32" s="1" t="str">
        <f t="shared" si="10"/>
        <v>Year 30</v>
      </c>
      <c r="AG32">
        <f t="shared" si="10"/>
        <v>0</v>
      </c>
    </row>
    <row r="33" spans="2:42" s="26" customFormat="1" x14ac:dyDescent="0.35">
      <c r="B33" s="48" t="s">
        <v>256</v>
      </c>
      <c r="C33" s="49">
        <f>C34+C38+C39</f>
        <v>0</v>
      </c>
      <c r="D33" s="49">
        <f t="shared" ref="D33:AF33" si="11">D34+D38+D39</f>
        <v>2559046.7551622577</v>
      </c>
      <c r="E33" s="49">
        <f t="shared" si="11"/>
        <v>2800349.6287414622</v>
      </c>
      <c r="F33" s="49">
        <f t="shared" si="11"/>
        <v>3274600.6205728282</v>
      </c>
      <c r="G33" s="49">
        <f t="shared" si="11"/>
        <v>3991913.990800452</v>
      </c>
      <c r="H33" s="49">
        <f t="shared" si="11"/>
        <v>4962644.5792170418</v>
      </c>
      <c r="I33" s="49">
        <f t="shared" si="11"/>
        <v>6197367.3287455151</v>
      </c>
      <c r="J33" s="49">
        <f t="shared" si="11"/>
        <v>7706852.1315892451</v>
      </c>
      <c r="K33" s="49">
        <f t="shared" si="11"/>
        <v>9502033.3651714772</v>
      </c>
      <c r="L33" s="49">
        <f t="shared" si="11"/>
        <v>11593973.410207573</v>
      </c>
      <c r="M33" s="49">
        <f t="shared" si="11"/>
        <v>13993819.360092813</v>
      </c>
      <c r="N33" s="49">
        <f t="shared" si="11"/>
        <v>16624788.169960871</v>
      </c>
      <c r="O33" s="49">
        <f t="shared" si="11"/>
        <v>19416337.342638627</v>
      </c>
      <c r="P33" s="49">
        <f t="shared" si="11"/>
        <v>22351115.176983446</v>
      </c>
      <c r="Q33" s="49">
        <f t="shared" si="11"/>
        <v>25407829.477909442</v>
      </c>
      <c r="R33" s="49">
        <f t="shared" si="11"/>
        <v>28560693.038899347</v>
      </c>
      <c r="S33" s="49">
        <f t="shared" si="11"/>
        <v>31778800.328013014</v>
      </c>
      <c r="T33" s="49">
        <f t="shared" si="11"/>
        <v>35025427.236338593</v>
      </c>
      <c r="U33" s="49">
        <f t="shared" si="11"/>
        <v>38257244.802979156</v>
      </c>
      <c r="V33" s="49">
        <f t="shared" si="11"/>
        <v>41423436.777025014</v>
      </c>
      <c r="W33" s="49">
        <f t="shared" si="11"/>
        <v>61419907.332301587</v>
      </c>
      <c r="X33" s="49">
        <f t="shared" si="11"/>
        <v>88048818.101066306</v>
      </c>
      <c r="Y33" s="49">
        <f t="shared" si="11"/>
        <v>116157074.52459341</v>
      </c>
      <c r="Z33" s="49">
        <f t="shared" si="11"/>
        <v>145824559.89027402</v>
      </c>
      <c r="AA33" s="49">
        <f t="shared" si="11"/>
        <v>177135388.29005486</v>
      </c>
      <c r="AB33" s="49">
        <f t="shared" si="11"/>
        <v>210178125.6262736</v>
      </c>
      <c r="AC33" s="49">
        <f t="shared" si="11"/>
        <v>245046022.04641014</v>
      </c>
      <c r="AD33" s="49">
        <f t="shared" si="11"/>
        <v>281837256.39334458</v>
      </c>
      <c r="AE33" s="49">
        <f t="shared" si="11"/>
        <v>320655193.28764844</v>
      </c>
      <c r="AF33" s="49">
        <f t="shared" si="11"/>
        <v>361608653.48989117</v>
      </c>
      <c r="AG33" s="33"/>
      <c r="AH33" s="33"/>
      <c r="AI33" s="33"/>
      <c r="AJ33" s="33"/>
      <c r="AK33" s="33"/>
      <c r="AL33" s="33"/>
      <c r="AM33" s="33"/>
      <c r="AN33" s="33"/>
      <c r="AO33" s="33"/>
      <c r="AP33" s="33"/>
    </row>
    <row r="34" spans="2:42" x14ac:dyDescent="0.35">
      <c r="B34" t="s">
        <v>257</v>
      </c>
      <c r="C34" s="34">
        <v>0</v>
      </c>
      <c r="D34" s="34">
        <v>0</v>
      </c>
      <c r="E34" s="34">
        <v>0</v>
      </c>
      <c r="F34" s="34">
        <v>0</v>
      </c>
      <c r="G34" s="34">
        <v>0</v>
      </c>
      <c r="H34" s="34">
        <v>0</v>
      </c>
      <c r="I34" s="34">
        <v>0</v>
      </c>
      <c r="J34" s="34">
        <v>0</v>
      </c>
      <c r="K34" s="34">
        <v>0</v>
      </c>
      <c r="L34" s="34">
        <v>0</v>
      </c>
      <c r="M34" s="34">
        <v>0</v>
      </c>
      <c r="N34" s="34">
        <v>0</v>
      </c>
      <c r="O34" s="34">
        <v>0</v>
      </c>
      <c r="P34" s="34">
        <v>0</v>
      </c>
      <c r="Q34" s="34">
        <v>0</v>
      </c>
      <c r="R34" s="34">
        <v>0</v>
      </c>
      <c r="S34" s="34">
        <v>0</v>
      </c>
      <c r="T34" s="34">
        <v>0</v>
      </c>
      <c r="U34" s="34">
        <v>0</v>
      </c>
      <c r="V34" s="34">
        <v>0</v>
      </c>
      <c r="W34" s="34">
        <v>0</v>
      </c>
      <c r="X34" s="34">
        <v>0</v>
      </c>
      <c r="Y34" s="34">
        <v>0</v>
      </c>
      <c r="Z34" s="34">
        <v>0</v>
      </c>
      <c r="AA34" s="34">
        <v>0</v>
      </c>
      <c r="AB34" s="34">
        <v>0</v>
      </c>
      <c r="AC34" s="34">
        <v>0</v>
      </c>
      <c r="AD34" s="34">
        <v>0</v>
      </c>
      <c r="AE34" s="34">
        <v>0</v>
      </c>
      <c r="AF34" s="34">
        <v>0</v>
      </c>
    </row>
    <row r="35" spans="2:42" x14ac:dyDescent="0.35">
      <c r="B35" t="s">
        <v>258</v>
      </c>
    </row>
    <row r="36" spans="2:42" s="53" customFormat="1" ht="13" x14ac:dyDescent="0.3">
      <c r="B36" s="53" t="s">
        <v>259</v>
      </c>
    </row>
    <row r="37" spans="2:42" s="53" customFormat="1" ht="13" x14ac:dyDescent="0.3">
      <c r="B37" s="53" t="s">
        <v>260</v>
      </c>
    </row>
    <row r="38" spans="2:42" x14ac:dyDescent="0.35">
      <c r="B38" t="s">
        <v>261</v>
      </c>
    </row>
    <row r="39" spans="2:42" x14ac:dyDescent="0.35">
      <c r="B39" s="8" t="s">
        <v>262</v>
      </c>
      <c r="C39" s="22">
        <f>C91</f>
        <v>0</v>
      </c>
      <c r="D39" s="22">
        <f t="shared" ref="D39:AF39" si="12">D91</f>
        <v>2559046.7551622577</v>
      </c>
      <c r="E39" s="22">
        <f t="shared" si="12"/>
        <v>2800349.6287414622</v>
      </c>
      <c r="F39" s="22">
        <f t="shared" si="12"/>
        <v>3274600.6205728282</v>
      </c>
      <c r="G39" s="22">
        <f t="shared" si="12"/>
        <v>3991913.990800452</v>
      </c>
      <c r="H39" s="22">
        <f t="shared" si="12"/>
        <v>4962644.5792170418</v>
      </c>
      <c r="I39" s="22">
        <f t="shared" si="12"/>
        <v>6197367.3287455151</v>
      </c>
      <c r="J39" s="22">
        <f t="shared" si="12"/>
        <v>7706852.1315892451</v>
      </c>
      <c r="K39" s="22">
        <f t="shared" si="12"/>
        <v>9502033.3651714772</v>
      </c>
      <c r="L39" s="22">
        <f t="shared" si="12"/>
        <v>11593973.410207573</v>
      </c>
      <c r="M39" s="22">
        <f t="shared" si="12"/>
        <v>13993819.360092813</v>
      </c>
      <c r="N39" s="22">
        <f t="shared" si="12"/>
        <v>16624788.169960871</v>
      </c>
      <c r="O39" s="22">
        <f t="shared" si="12"/>
        <v>19416337.342638627</v>
      </c>
      <c r="P39" s="22">
        <f t="shared" si="12"/>
        <v>22351115.176983446</v>
      </c>
      <c r="Q39" s="22">
        <f t="shared" si="12"/>
        <v>25407829.477909442</v>
      </c>
      <c r="R39" s="22">
        <f t="shared" si="12"/>
        <v>28560693.038899347</v>
      </c>
      <c r="S39" s="22">
        <f t="shared" si="12"/>
        <v>31778800.328013014</v>
      </c>
      <c r="T39" s="22">
        <f t="shared" si="12"/>
        <v>35025427.236338593</v>
      </c>
      <c r="U39" s="22">
        <f t="shared" si="12"/>
        <v>38257244.802979156</v>
      </c>
      <c r="V39" s="22">
        <f t="shared" si="12"/>
        <v>41423436.777025014</v>
      </c>
      <c r="W39" s="22">
        <f t="shared" si="12"/>
        <v>61419907.332301587</v>
      </c>
      <c r="X39" s="22">
        <f t="shared" si="12"/>
        <v>88048818.101066306</v>
      </c>
      <c r="Y39" s="22">
        <f t="shared" si="12"/>
        <v>116157074.52459341</v>
      </c>
      <c r="Z39" s="22">
        <f t="shared" si="12"/>
        <v>145824559.89027402</v>
      </c>
      <c r="AA39" s="22">
        <f t="shared" si="12"/>
        <v>177135388.29005486</v>
      </c>
      <c r="AB39" s="22">
        <f t="shared" si="12"/>
        <v>210178125.6262736</v>
      </c>
      <c r="AC39" s="22">
        <f t="shared" si="12"/>
        <v>245046022.04641014</v>
      </c>
      <c r="AD39" s="22">
        <f t="shared" si="12"/>
        <v>281837256.39334458</v>
      </c>
      <c r="AE39" s="22">
        <f t="shared" si="12"/>
        <v>320655193.28764844</v>
      </c>
      <c r="AF39" s="22">
        <f t="shared" si="12"/>
        <v>361608653.48989117</v>
      </c>
    </row>
    <row r="40" spans="2:42" s="26" customFormat="1" x14ac:dyDescent="0.35">
      <c r="B40" s="48" t="s">
        <v>263</v>
      </c>
      <c r="C40" s="49">
        <f>C48</f>
        <v>93279000.531703353</v>
      </c>
      <c r="D40" s="49">
        <f t="shared" ref="D40:AF40" si="13">D48</f>
        <v>123806183.63816661</v>
      </c>
      <c r="E40" s="49">
        <f t="shared" si="13"/>
        <v>126059281.10072175</v>
      </c>
      <c r="F40" s="49">
        <f t="shared" si="13"/>
        <v>128209136.89535898</v>
      </c>
      <c r="G40" s="49">
        <f t="shared" si="13"/>
        <v>130223607.92312025</v>
      </c>
      <c r="H40" s="49">
        <f t="shared" si="13"/>
        <v>132065733.69529583</v>
      </c>
      <c r="I40" s="49">
        <f t="shared" si="13"/>
        <v>133693119.5158093</v>
      </c>
      <c r="J40" s="49">
        <f t="shared" si="13"/>
        <v>135057245.03041247</v>
      </c>
      <c r="K40" s="49">
        <f t="shared" si="13"/>
        <v>136102689.31919587</v>
      </c>
      <c r="L40" s="49">
        <f t="shared" si="13"/>
        <v>136766262.67607799</v>
      </c>
      <c r="M40" s="49">
        <f t="shared" si="13"/>
        <v>136976034.06571424</v>
      </c>
      <c r="N40" s="49">
        <f t="shared" si="13"/>
        <v>136976034.06571424</v>
      </c>
      <c r="O40" s="49">
        <f t="shared" si="13"/>
        <v>136976034.06571424</v>
      </c>
      <c r="P40" s="49">
        <f t="shared" si="13"/>
        <v>136976034.06571424</v>
      </c>
      <c r="Q40" s="49">
        <f t="shared" si="13"/>
        <v>136976034.06571424</v>
      </c>
      <c r="R40" s="49">
        <f t="shared" si="13"/>
        <v>136976034.06571424</v>
      </c>
      <c r="S40" s="49">
        <f t="shared" si="13"/>
        <v>136976034.06571424</v>
      </c>
      <c r="T40" s="49">
        <f t="shared" si="13"/>
        <v>136976034.06571424</v>
      </c>
      <c r="U40" s="49">
        <f t="shared" si="13"/>
        <v>136976034.06571424</v>
      </c>
      <c r="V40" s="49">
        <f t="shared" si="13"/>
        <v>136976034.06571424</v>
      </c>
      <c r="W40" s="49">
        <f t="shared" si="13"/>
        <v>136976034.06571424</v>
      </c>
      <c r="X40" s="49">
        <f t="shared" si="13"/>
        <v>136976034.06571424</v>
      </c>
      <c r="Y40" s="49">
        <f t="shared" si="13"/>
        <v>136976034.06571424</v>
      </c>
      <c r="Z40" s="49">
        <f t="shared" si="13"/>
        <v>136976034.06571424</v>
      </c>
      <c r="AA40" s="49">
        <f t="shared" si="13"/>
        <v>136976034.06571424</v>
      </c>
      <c r="AB40" s="49">
        <f t="shared" si="13"/>
        <v>136976034.06571424</v>
      </c>
      <c r="AC40" s="49">
        <f t="shared" si="13"/>
        <v>136976034.06571424</v>
      </c>
      <c r="AD40" s="49">
        <f t="shared" si="13"/>
        <v>136976034.06571424</v>
      </c>
      <c r="AE40" s="49">
        <f t="shared" si="13"/>
        <v>136976034.06571424</v>
      </c>
      <c r="AF40" s="49">
        <f t="shared" si="13"/>
        <v>136976034.06571424</v>
      </c>
      <c r="AG40" s="33"/>
      <c r="AH40" s="33"/>
      <c r="AI40" s="33"/>
      <c r="AJ40" s="33"/>
      <c r="AK40" s="33"/>
      <c r="AL40" s="33"/>
      <c r="AM40" s="33"/>
      <c r="AN40" s="33"/>
      <c r="AO40" s="33"/>
      <c r="AP40" s="33"/>
    </row>
    <row r="41" spans="2:42" x14ac:dyDescent="0.35">
      <c r="B41" t="s">
        <v>264</v>
      </c>
      <c r="C41" s="34">
        <v>0</v>
      </c>
      <c r="D41" s="22">
        <f>C48</f>
        <v>93279000.531703353</v>
      </c>
      <c r="E41" s="22">
        <f t="shared" ref="E41:AF41" si="14">D48</f>
        <v>123806183.63816661</v>
      </c>
      <c r="F41" s="22">
        <f t="shared" si="14"/>
        <v>126059281.10072175</v>
      </c>
      <c r="G41" s="22">
        <f t="shared" si="14"/>
        <v>128209136.89535898</v>
      </c>
      <c r="H41" s="22">
        <f t="shared" si="14"/>
        <v>130223607.92312025</v>
      </c>
      <c r="I41" s="22">
        <f t="shared" si="14"/>
        <v>132065733.69529583</v>
      </c>
      <c r="J41" s="22">
        <f t="shared" si="14"/>
        <v>133693119.5158093</v>
      </c>
      <c r="K41" s="22">
        <f t="shared" si="14"/>
        <v>135057245.03041247</v>
      </c>
      <c r="L41" s="22">
        <f t="shared" si="14"/>
        <v>136102689.31919587</v>
      </c>
      <c r="M41" s="22">
        <f t="shared" si="14"/>
        <v>136766262.67607799</v>
      </c>
      <c r="N41" s="22">
        <f t="shared" si="14"/>
        <v>136976034.06571424</v>
      </c>
      <c r="O41" s="22">
        <f t="shared" si="14"/>
        <v>136976034.06571424</v>
      </c>
      <c r="P41" s="22">
        <f t="shared" si="14"/>
        <v>136976034.06571424</v>
      </c>
      <c r="Q41" s="22">
        <f t="shared" si="14"/>
        <v>136976034.06571424</v>
      </c>
      <c r="R41" s="22">
        <f t="shared" si="14"/>
        <v>136976034.06571424</v>
      </c>
      <c r="S41" s="22">
        <f t="shared" si="14"/>
        <v>136976034.06571424</v>
      </c>
      <c r="T41" s="22">
        <f t="shared" si="14"/>
        <v>136976034.06571424</v>
      </c>
      <c r="U41" s="22">
        <f t="shared" si="14"/>
        <v>136976034.06571424</v>
      </c>
      <c r="V41" s="22">
        <f t="shared" si="14"/>
        <v>136976034.06571424</v>
      </c>
      <c r="W41" s="22">
        <f t="shared" si="14"/>
        <v>136976034.06571424</v>
      </c>
      <c r="X41" s="22">
        <f t="shared" si="14"/>
        <v>136976034.06571424</v>
      </c>
      <c r="Y41" s="22">
        <f t="shared" si="14"/>
        <v>136976034.06571424</v>
      </c>
      <c r="Z41" s="22">
        <f t="shared" si="14"/>
        <v>136976034.06571424</v>
      </c>
      <c r="AA41" s="22">
        <f t="shared" si="14"/>
        <v>136976034.06571424</v>
      </c>
      <c r="AB41" s="22">
        <f t="shared" si="14"/>
        <v>136976034.06571424</v>
      </c>
      <c r="AC41" s="22">
        <f t="shared" si="14"/>
        <v>136976034.06571424</v>
      </c>
      <c r="AD41" s="22">
        <f t="shared" si="14"/>
        <v>136976034.06571424</v>
      </c>
      <c r="AE41" s="22">
        <f t="shared" si="14"/>
        <v>136976034.06571424</v>
      </c>
      <c r="AF41" s="22">
        <f t="shared" si="14"/>
        <v>136976034.06571424</v>
      </c>
    </row>
    <row r="42" spans="2:42" s="53" customFormat="1" ht="13" x14ac:dyDescent="0.3">
      <c r="B42" s="54" t="s">
        <v>265</v>
      </c>
      <c r="C42" s="56">
        <f>-C80</f>
        <v>89335967.357640728</v>
      </c>
      <c r="D42" s="56">
        <f t="shared" ref="D42:AF42" si="15">-D80</f>
        <v>22007172.537964284</v>
      </c>
      <c r="E42" s="56">
        <f t="shared" si="15"/>
        <v>0</v>
      </c>
      <c r="F42" s="56">
        <f t="shared" si="15"/>
        <v>0</v>
      </c>
      <c r="G42" s="56">
        <f t="shared" si="15"/>
        <v>0</v>
      </c>
      <c r="H42" s="56">
        <f t="shared" si="15"/>
        <v>0</v>
      </c>
      <c r="I42" s="56">
        <f t="shared" si="15"/>
        <v>0</v>
      </c>
      <c r="J42" s="56">
        <f t="shared" si="15"/>
        <v>0</v>
      </c>
      <c r="K42" s="56">
        <f t="shared" si="15"/>
        <v>0</v>
      </c>
      <c r="L42" s="56">
        <f t="shared" si="15"/>
        <v>0</v>
      </c>
      <c r="M42" s="56">
        <f t="shared" si="15"/>
        <v>0</v>
      </c>
      <c r="N42" s="56">
        <f t="shared" si="15"/>
        <v>0</v>
      </c>
      <c r="O42" s="56">
        <f t="shared" si="15"/>
        <v>0</v>
      </c>
      <c r="P42" s="56">
        <f t="shared" si="15"/>
        <v>0</v>
      </c>
      <c r="Q42" s="56">
        <f t="shared" si="15"/>
        <v>0</v>
      </c>
      <c r="R42" s="56">
        <f t="shared" si="15"/>
        <v>0</v>
      </c>
      <c r="S42" s="56">
        <f t="shared" si="15"/>
        <v>0</v>
      </c>
      <c r="T42" s="56">
        <f t="shared" si="15"/>
        <v>0</v>
      </c>
      <c r="U42" s="56">
        <f t="shared" si="15"/>
        <v>0</v>
      </c>
      <c r="V42" s="56">
        <f t="shared" si="15"/>
        <v>0</v>
      </c>
      <c r="W42" s="56">
        <f t="shared" si="15"/>
        <v>0</v>
      </c>
      <c r="X42" s="56">
        <f t="shared" si="15"/>
        <v>0</v>
      </c>
      <c r="Y42" s="56">
        <f t="shared" si="15"/>
        <v>0</v>
      </c>
      <c r="Z42" s="56">
        <f t="shared" si="15"/>
        <v>0</v>
      </c>
      <c r="AA42" s="56">
        <f t="shared" si="15"/>
        <v>0</v>
      </c>
      <c r="AB42" s="56">
        <f t="shared" si="15"/>
        <v>0</v>
      </c>
      <c r="AC42" s="56">
        <f t="shared" si="15"/>
        <v>0</v>
      </c>
      <c r="AD42" s="56">
        <f t="shared" si="15"/>
        <v>0</v>
      </c>
      <c r="AE42" s="56">
        <f t="shared" si="15"/>
        <v>0</v>
      </c>
      <c r="AF42" s="56">
        <f t="shared" si="15"/>
        <v>0</v>
      </c>
    </row>
    <row r="43" spans="2:42" s="53" customFormat="1" ht="13" x14ac:dyDescent="0.3">
      <c r="B43" s="54" t="s">
        <v>266</v>
      </c>
      <c r="C43" s="56">
        <f>'NHFC Senior 1'!D36</f>
        <v>2896935.2056857413</v>
      </c>
      <c r="D43" s="56">
        <f>'NHFC Senior 1'!E36</f>
        <v>6369710.4593902528</v>
      </c>
      <c r="E43" s="56">
        <f>'NHFC Senior 1'!F36</f>
        <v>0</v>
      </c>
      <c r="F43" s="56">
        <f>'NHFC Senior 1'!G36</f>
        <v>0</v>
      </c>
      <c r="G43" s="56">
        <f>'NHFC Senior 1'!H36</f>
        <v>0</v>
      </c>
      <c r="H43" s="56">
        <f>'NHFC Senior 1'!I36</f>
        <v>0</v>
      </c>
      <c r="I43" s="56">
        <f>'NHFC Senior 1'!J36</f>
        <v>0</v>
      </c>
      <c r="J43" s="56">
        <f>'NHFC Senior 1'!K36</f>
        <v>0</v>
      </c>
      <c r="K43" s="56">
        <f>'NHFC Senior 1'!L36</f>
        <v>0</v>
      </c>
      <c r="L43" s="56">
        <f>'NHFC Senior 1'!M36</f>
        <v>0</v>
      </c>
      <c r="M43" s="56">
        <f>'NHFC Senior 1'!N36</f>
        <v>0</v>
      </c>
      <c r="N43" s="56">
        <f>'NHFC Senior 1'!O36</f>
        <v>0</v>
      </c>
      <c r="O43" s="56">
        <f>'NHFC Senior 1'!P36</f>
        <v>0</v>
      </c>
      <c r="P43" s="56">
        <f>'NHFC Senior 1'!Q36</f>
        <v>0</v>
      </c>
      <c r="Q43" s="56">
        <f>'NHFC Senior 1'!R36</f>
        <v>0</v>
      </c>
      <c r="R43" s="56">
        <f>'NHFC Senior 1'!S36</f>
        <v>0</v>
      </c>
      <c r="S43" s="56">
        <f>'NHFC Senior 1'!T36</f>
        <v>0</v>
      </c>
      <c r="T43" s="56">
        <f>'NHFC Senior 1'!U36</f>
        <v>0</v>
      </c>
      <c r="U43" s="56">
        <f>'NHFC Senior 1'!V36</f>
        <v>0</v>
      </c>
      <c r="V43" s="56">
        <f>'NHFC Senior 1'!W36</f>
        <v>0</v>
      </c>
      <c r="W43" s="56">
        <f>'NHFC Senior 1'!X36</f>
        <v>0</v>
      </c>
      <c r="X43" s="56">
        <f>'NHFC Senior 1'!Y36</f>
        <v>0</v>
      </c>
      <c r="Y43" s="56">
        <f>'NHFC Senior 1'!Z36</f>
        <v>0</v>
      </c>
      <c r="Z43" s="56">
        <f>'NHFC Senior 1'!AA36</f>
        <v>0</v>
      </c>
      <c r="AA43" s="56">
        <f>'NHFC Senior 1'!AB36</f>
        <v>0</v>
      </c>
      <c r="AB43" s="56">
        <f>'NHFC Senior 1'!AC36</f>
        <v>0</v>
      </c>
      <c r="AC43" s="56">
        <f>'NHFC Senior 1'!AD36</f>
        <v>0</v>
      </c>
      <c r="AD43" s="56">
        <f>'NHFC Senior 1'!AE36</f>
        <v>0</v>
      </c>
      <c r="AE43" s="56">
        <f>'NHFC Senior 1'!AF36</f>
        <v>0</v>
      </c>
      <c r="AF43" s="56">
        <f>'NHFC Senior 1'!AG36</f>
        <v>0</v>
      </c>
    </row>
    <row r="44" spans="2:42" s="53" customFormat="1" ht="13" x14ac:dyDescent="0.3">
      <c r="B44" s="54" t="s">
        <v>267</v>
      </c>
      <c r="C44" s="56">
        <f>'NHFC Senior 2'!D36</f>
        <v>0</v>
      </c>
      <c r="D44" s="56">
        <f>'NHFC Senior 2'!E36</f>
        <v>0</v>
      </c>
      <c r="E44" s="56">
        <f>'NHFC Senior 2'!F36</f>
        <v>0</v>
      </c>
      <c r="F44" s="56">
        <f>'NHFC Senior 2'!G36</f>
        <v>0</v>
      </c>
      <c r="G44" s="56">
        <f>'NHFC Senior 2'!H36</f>
        <v>0</v>
      </c>
      <c r="H44" s="56">
        <f>'NHFC Senior 2'!I36</f>
        <v>0</v>
      </c>
      <c r="I44" s="56">
        <f>'NHFC Senior 2'!J36</f>
        <v>0</v>
      </c>
      <c r="J44" s="56">
        <f>'NHFC Senior 2'!K36</f>
        <v>0</v>
      </c>
      <c r="K44" s="56">
        <f>'NHFC Senior 2'!L36</f>
        <v>0</v>
      </c>
      <c r="L44" s="56">
        <f>'NHFC Senior 2'!M36</f>
        <v>0</v>
      </c>
      <c r="M44" s="56">
        <f>'NHFC Senior 2'!N36</f>
        <v>0</v>
      </c>
      <c r="N44" s="56">
        <f>'NHFC Senior 2'!O36</f>
        <v>0</v>
      </c>
      <c r="O44" s="56">
        <f>'NHFC Senior 2'!P36</f>
        <v>0</v>
      </c>
      <c r="P44" s="56">
        <f>'NHFC Senior 2'!Q36</f>
        <v>0</v>
      </c>
      <c r="Q44" s="56">
        <f>'NHFC Senior 2'!R36</f>
        <v>0</v>
      </c>
      <c r="R44" s="56">
        <f>'NHFC Senior 2'!S36</f>
        <v>0</v>
      </c>
      <c r="S44" s="56">
        <f>'NHFC Senior 2'!T36</f>
        <v>0</v>
      </c>
      <c r="T44" s="56">
        <f>'NHFC Senior 2'!U36</f>
        <v>0</v>
      </c>
      <c r="U44" s="56">
        <f>'NHFC Senior 2'!V36</f>
        <v>0</v>
      </c>
      <c r="V44" s="56">
        <f>'NHFC Senior 2'!W36</f>
        <v>0</v>
      </c>
      <c r="W44" s="56">
        <f>'NHFC Senior 2'!X36</f>
        <v>0</v>
      </c>
      <c r="X44" s="56">
        <f>'NHFC Senior 2'!Y36</f>
        <v>0</v>
      </c>
      <c r="Y44" s="56">
        <f>'NHFC Senior 2'!Z36</f>
        <v>0</v>
      </c>
      <c r="Z44" s="56">
        <f>'NHFC Senior 2'!AA36</f>
        <v>0</v>
      </c>
      <c r="AA44" s="56">
        <f>'NHFC Senior 2'!AB36</f>
        <v>0</v>
      </c>
      <c r="AB44" s="56">
        <f>'NHFC Senior 2'!AC36</f>
        <v>0</v>
      </c>
      <c r="AC44" s="56">
        <f>'NHFC Senior 2'!AD36</f>
        <v>0</v>
      </c>
      <c r="AD44" s="56">
        <f>'NHFC Senior 2'!AE36</f>
        <v>0</v>
      </c>
      <c r="AE44" s="56">
        <f>'NHFC Senior 2'!AF36</f>
        <v>0</v>
      </c>
      <c r="AF44" s="56">
        <f>'NHFC Senior 2'!AG36</f>
        <v>0</v>
      </c>
    </row>
    <row r="45" spans="2:42" s="53" customFormat="1" ht="13" x14ac:dyDescent="0.3">
      <c r="B45" s="53" t="s">
        <v>268</v>
      </c>
      <c r="C45" s="56">
        <f>'NHFC Mezz'!D36</f>
        <v>1046097.968376888</v>
      </c>
      <c r="D45" s="56">
        <f>'NHFC Mezz'!E36</f>
        <v>2150300.109108719</v>
      </c>
      <c r="E45" s="56">
        <f>'NHFC Mezz'!F36</f>
        <v>2253097.4625551468</v>
      </c>
      <c r="F45" s="56">
        <f>'NHFC Mezz'!G36</f>
        <v>2149855.7946372395</v>
      </c>
      <c r="G45" s="56">
        <f>'NHFC Mezz'!H36</f>
        <v>2014471.0277612712</v>
      </c>
      <c r="H45" s="56">
        <f>'NHFC Mezz'!I36</f>
        <v>1842125.7721755751</v>
      </c>
      <c r="I45" s="56">
        <f>'NHFC Mezz'!J36</f>
        <v>1627385.8205134762</v>
      </c>
      <c r="J45" s="56">
        <f>'NHFC Mezz'!K36</f>
        <v>1364125.5146031661</v>
      </c>
      <c r="K45" s="56">
        <f>'NHFC Mezz'!L36</f>
        <v>1045444.2887834059</v>
      </c>
      <c r="L45" s="56">
        <f>'NHFC Mezz'!M36</f>
        <v>663573.35688212258</v>
      </c>
      <c r="M45" s="56">
        <f>'NHFC Mezz'!N36</f>
        <v>209771.38963623426</v>
      </c>
      <c r="N45" s="56">
        <f>'NHFC Mezz'!O36</f>
        <v>0</v>
      </c>
      <c r="O45" s="56">
        <f>'NHFC Mezz'!P36</f>
        <v>0</v>
      </c>
      <c r="P45" s="56">
        <f>'NHFC Mezz'!Q36</f>
        <v>0</v>
      </c>
      <c r="Q45" s="56">
        <f>'NHFC Mezz'!R36</f>
        <v>0</v>
      </c>
      <c r="R45" s="56">
        <f>'NHFC Mezz'!S36</f>
        <v>0</v>
      </c>
      <c r="S45" s="56">
        <f>'NHFC Mezz'!T36</f>
        <v>0</v>
      </c>
      <c r="T45" s="56">
        <f>'NHFC Mezz'!U36</f>
        <v>0</v>
      </c>
      <c r="U45" s="56">
        <f>'NHFC Mezz'!V36</f>
        <v>0</v>
      </c>
      <c r="V45" s="56">
        <f>'NHFC Mezz'!W36</f>
        <v>0</v>
      </c>
      <c r="W45" s="56">
        <f>'NHFC Mezz'!X36</f>
        <v>0</v>
      </c>
      <c r="X45" s="56">
        <f>'NHFC Mezz'!Y36</f>
        <v>0</v>
      </c>
      <c r="Y45" s="56">
        <f>'NHFC Mezz'!Z36</f>
        <v>0</v>
      </c>
      <c r="Z45" s="56">
        <f>'NHFC Mezz'!AA36</f>
        <v>0</v>
      </c>
      <c r="AA45" s="56">
        <f>'NHFC Mezz'!AB36</f>
        <v>0</v>
      </c>
      <c r="AB45" s="56">
        <f>'NHFC Mezz'!AC36</f>
        <v>0</v>
      </c>
      <c r="AC45" s="56">
        <f>'NHFC Mezz'!AD36</f>
        <v>0</v>
      </c>
      <c r="AD45" s="56">
        <f>'NHFC Mezz'!AE36</f>
        <v>0</v>
      </c>
      <c r="AE45" s="56">
        <f>'NHFC Mezz'!AF36</f>
        <v>0</v>
      </c>
      <c r="AF45" s="56">
        <f>'NHFC Mezz'!AG36</f>
        <v>0</v>
      </c>
    </row>
    <row r="46" spans="2:42" s="53" customFormat="1" ht="13" x14ac:dyDescent="0.3">
      <c r="B46" s="53" t="s">
        <v>269</v>
      </c>
      <c r="C46" s="56">
        <f>'NHFC ArmoMezz'!D37</f>
        <v>0</v>
      </c>
      <c r="D46" s="56">
        <f>'NHFC ArmoMezz'!E37</f>
        <v>0</v>
      </c>
      <c r="E46" s="56">
        <f>'NHFC ArmoMezz'!F37</f>
        <v>0</v>
      </c>
      <c r="F46" s="56">
        <f>'NHFC ArmoMezz'!G37</f>
        <v>0</v>
      </c>
      <c r="G46" s="56">
        <f>'NHFC ArmoMezz'!H37</f>
        <v>0</v>
      </c>
      <c r="H46" s="56">
        <f>'NHFC ArmoMezz'!I37</f>
        <v>0</v>
      </c>
      <c r="I46" s="56">
        <f>'NHFC ArmoMezz'!J37</f>
        <v>0</v>
      </c>
      <c r="J46" s="56">
        <f>'NHFC ArmoMezz'!K37</f>
        <v>0</v>
      </c>
      <c r="K46" s="56">
        <f>'NHFC ArmoMezz'!L37</f>
        <v>0</v>
      </c>
      <c r="L46" s="56">
        <f>'NHFC ArmoMezz'!M37</f>
        <v>0</v>
      </c>
      <c r="M46" s="56">
        <f>'NHFC ArmoMezz'!N37</f>
        <v>0</v>
      </c>
      <c r="N46" s="56">
        <f>'NHFC ArmoMezz'!O37</f>
        <v>0</v>
      </c>
      <c r="O46" s="56">
        <f>'NHFC ArmoMezz'!P37</f>
        <v>0</v>
      </c>
      <c r="P46" s="56">
        <f>'NHFC ArmoMezz'!Q37</f>
        <v>0</v>
      </c>
      <c r="Q46" s="56">
        <f>'NHFC ArmoMezz'!R37</f>
        <v>0</v>
      </c>
      <c r="R46" s="56">
        <f>'NHFC ArmoMezz'!S37</f>
        <v>0</v>
      </c>
      <c r="S46" s="56">
        <f>'NHFC ArmoMezz'!T37</f>
        <v>0</v>
      </c>
      <c r="T46" s="56">
        <f>'NHFC ArmoMezz'!U37</f>
        <v>0</v>
      </c>
      <c r="U46" s="56">
        <f>'NHFC ArmoMezz'!V37</f>
        <v>0</v>
      </c>
      <c r="V46" s="56">
        <f>'NHFC ArmoMezz'!W37</f>
        <v>0</v>
      </c>
      <c r="W46" s="56">
        <f>'NHFC ArmoMezz'!X37</f>
        <v>0</v>
      </c>
      <c r="X46" s="56">
        <f>'NHFC ArmoMezz'!Y37</f>
        <v>0</v>
      </c>
      <c r="Y46" s="56">
        <f>'NHFC ArmoMezz'!Z37</f>
        <v>0</v>
      </c>
      <c r="Z46" s="56">
        <f>'NHFC ArmoMezz'!AA37</f>
        <v>0</v>
      </c>
      <c r="AA46" s="56">
        <f>'NHFC ArmoMezz'!AB37</f>
        <v>0</v>
      </c>
      <c r="AB46" s="56">
        <f>'NHFC ArmoMezz'!AC37</f>
        <v>0</v>
      </c>
      <c r="AC46" s="56">
        <f>'NHFC ArmoMezz'!AD37</f>
        <v>0</v>
      </c>
      <c r="AD46" s="56">
        <f>'NHFC ArmoMezz'!AE37</f>
        <v>0</v>
      </c>
      <c r="AE46" s="56">
        <f>'NHFC ArmoMezz'!AF37</f>
        <v>0</v>
      </c>
      <c r="AF46" s="56">
        <f>'NHFC ArmoMezz'!AG37</f>
        <v>0</v>
      </c>
    </row>
    <row r="47" spans="2:42" s="53" customFormat="1" ht="13" x14ac:dyDescent="0.3">
      <c r="B47" s="53" t="s">
        <v>270</v>
      </c>
      <c r="C47" s="56">
        <v>0</v>
      </c>
      <c r="D47" s="56">
        <v>0</v>
      </c>
      <c r="E47" s="56">
        <v>0</v>
      </c>
      <c r="F47" s="56">
        <v>0</v>
      </c>
      <c r="G47" s="56">
        <v>0</v>
      </c>
      <c r="H47" s="56">
        <v>0</v>
      </c>
      <c r="I47" s="56">
        <v>0</v>
      </c>
      <c r="J47" s="56">
        <v>0</v>
      </c>
      <c r="K47" s="56">
        <v>0</v>
      </c>
      <c r="L47" s="56">
        <v>0</v>
      </c>
      <c r="M47" s="56">
        <v>0</v>
      </c>
      <c r="N47" s="56">
        <v>0</v>
      </c>
      <c r="O47" s="56">
        <v>0</v>
      </c>
      <c r="P47" s="56">
        <v>0</v>
      </c>
      <c r="Q47" s="56">
        <v>0</v>
      </c>
      <c r="R47" s="56">
        <v>0</v>
      </c>
      <c r="S47" s="56">
        <v>0</v>
      </c>
      <c r="T47" s="56">
        <v>0</v>
      </c>
      <c r="U47" s="56">
        <v>0</v>
      </c>
      <c r="V47" s="56">
        <v>0</v>
      </c>
      <c r="W47" s="56">
        <v>0</v>
      </c>
      <c r="X47" s="56">
        <v>0</v>
      </c>
      <c r="Y47" s="56">
        <v>0</v>
      </c>
      <c r="Z47" s="56">
        <v>0</v>
      </c>
      <c r="AA47" s="56">
        <v>0</v>
      </c>
      <c r="AB47" s="56">
        <v>0</v>
      </c>
      <c r="AC47" s="56">
        <v>0</v>
      </c>
      <c r="AD47" s="56">
        <v>0</v>
      </c>
      <c r="AE47" s="56">
        <v>0</v>
      </c>
      <c r="AF47" s="56">
        <v>0</v>
      </c>
    </row>
    <row r="48" spans="2:42" x14ac:dyDescent="0.35">
      <c r="B48" t="s">
        <v>271</v>
      </c>
      <c r="C48" s="34">
        <f>SUM(C41:C47)</f>
        <v>93279000.531703353</v>
      </c>
      <c r="D48" s="34">
        <f t="shared" ref="D48:AF48" si="16">SUM(D41:D47)</f>
        <v>123806183.63816661</v>
      </c>
      <c r="E48" s="34">
        <f t="shared" si="16"/>
        <v>126059281.10072175</v>
      </c>
      <c r="F48" s="34">
        <f t="shared" si="16"/>
        <v>128209136.89535898</v>
      </c>
      <c r="G48" s="34">
        <f t="shared" si="16"/>
        <v>130223607.92312025</v>
      </c>
      <c r="H48" s="34">
        <f t="shared" si="16"/>
        <v>132065733.69529583</v>
      </c>
      <c r="I48" s="34">
        <f t="shared" si="16"/>
        <v>133693119.5158093</v>
      </c>
      <c r="J48" s="34">
        <f t="shared" si="16"/>
        <v>135057245.03041247</v>
      </c>
      <c r="K48" s="34">
        <f t="shared" si="16"/>
        <v>136102689.31919587</v>
      </c>
      <c r="L48" s="34">
        <f t="shared" si="16"/>
        <v>136766262.67607799</v>
      </c>
      <c r="M48" s="34">
        <f t="shared" si="16"/>
        <v>136976034.06571424</v>
      </c>
      <c r="N48" s="34">
        <f t="shared" si="16"/>
        <v>136976034.06571424</v>
      </c>
      <c r="O48" s="34">
        <f t="shared" si="16"/>
        <v>136976034.06571424</v>
      </c>
      <c r="P48" s="34">
        <f t="shared" si="16"/>
        <v>136976034.06571424</v>
      </c>
      <c r="Q48" s="34">
        <f t="shared" si="16"/>
        <v>136976034.06571424</v>
      </c>
      <c r="R48" s="34">
        <f t="shared" si="16"/>
        <v>136976034.06571424</v>
      </c>
      <c r="S48" s="34">
        <f t="shared" si="16"/>
        <v>136976034.06571424</v>
      </c>
      <c r="T48" s="34">
        <f t="shared" si="16"/>
        <v>136976034.06571424</v>
      </c>
      <c r="U48" s="34">
        <f t="shared" si="16"/>
        <v>136976034.06571424</v>
      </c>
      <c r="V48" s="34">
        <f t="shared" si="16"/>
        <v>136976034.06571424</v>
      </c>
      <c r="W48" s="34">
        <f t="shared" si="16"/>
        <v>136976034.06571424</v>
      </c>
      <c r="X48" s="34">
        <f t="shared" si="16"/>
        <v>136976034.06571424</v>
      </c>
      <c r="Y48" s="34">
        <f t="shared" si="16"/>
        <v>136976034.06571424</v>
      </c>
      <c r="Z48" s="34">
        <f t="shared" si="16"/>
        <v>136976034.06571424</v>
      </c>
      <c r="AA48" s="34">
        <f t="shared" si="16"/>
        <v>136976034.06571424</v>
      </c>
      <c r="AB48" s="34">
        <f t="shared" si="16"/>
        <v>136976034.06571424</v>
      </c>
      <c r="AC48" s="34">
        <f t="shared" si="16"/>
        <v>136976034.06571424</v>
      </c>
      <c r="AD48" s="34">
        <f t="shared" si="16"/>
        <v>136976034.06571424</v>
      </c>
      <c r="AE48" s="34">
        <f t="shared" si="16"/>
        <v>136976034.06571424</v>
      </c>
      <c r="AF48" s="34">
        <f t="shared" si="16"/>
        <v>136976034.06571424</v>
      </c>
    </row>
    <row r="49" spans="2:42" s="26" customFormat="1" ht="15" thickBot="1" x14ac:dyDescent="0.4">
      <c r="B49" s="46" t="s">
        <v>272</v>
      </c>
      <c r="C49" s="47">
        <f>C33+C40</f>
        <v>93279000.531703353</v>
      </c>
      <c r="D49" s="47">
        <f t="shared" ref="D49:AF49" si="17">D33+D40</f>
        <v>126365230.39332886</v>
      </c>
      <c r="E49" s="47">
        <f t="shared" si="17"/>
        <v>128859630.7294632</v>
      </c>
      <c r="F49" s="47">
        <f t="shared" si="17"/>
        <v>131483737.51593181</v>
      </c>
      <c r="G49" s="47">
        <f t="shared" si="17"/>
        <v>134215521.9139207</v>
      </c>
      <c r="H49" s="47">
        <f t="shared" si="17"/>
        <v>137028378.27451286</v>
      </c>
      <c r="I49" s="47">
        <f t="shared" si="17"/>
        <v>139890486.84455481</v>
      </c>
      <c r="J49" s="47">
        <f t="shared" si="17"/>
        <v>142764097.1620017</v>
      </c>
      <c r="K49" s="47">
        <f t="shared" si="17"/>
        <v>145604722.68436736</v>
      </c>
      <c r="L49" s="47">
        <f t="shared" si="17"/>
        <v>148360236.08628556</v>
      </c>
      <c r="M49" s="47">
        <f t="shared" si="17"/>
        <v>150969853.42580706</v>
      </c>
      <c r="N49" s="47">
        <f t="shared" si="17"/>
        <v>153600822.2356751</v>
      </c>
      <c r="O49" s="47">
        <f t="shared" si="17"/>
        <v>156392371.40835285</v>
      </c>
      <c r="P49" s="47">
        <f t="shared" si="17"/>
        <v>159327149.24269769</v>
      </c>
      <c r="Q49" s="47">
        <f t="shared" si="17"/>
        <v>162383863.54362369</v>
      </c>
      <c r="R49" s="47">
        <f t="shared" si="17"/>
        <v>165536727.1046136</v>
      </c>
      <c r="S49" s="47">
        <f t="shared" si="17"/>
        <v>168754834.39372724</v>
      </c>
      <c r="T49" s="47">
        <f t="shared" si="17"/>
        <v>172001461.30205283</v>
      </c>
      <c r="U49" s="47">
        <f t="shared" si="17"/>
        <v>175233278.86869341</v>
      </c>
      <c r="V49" s="47">
        <f t="shared" si="17"/>
        <v>178399470.84273925</v>
      </c>
      <c r="W49" s="47">
        <f t="shared" si="17"/>
        <v>198395941.39801583</v>
      </c>
      <c r="X49" s="47">
        <f t="shared" si="17"/>
        <v>225024852.16678053</v>
      </c>
      <c r="Y49" s="47">
        <f t="shared" si="17"/>
        <v>253133108.59030765</v>
      </c>
      <c r="Z49" s="47">
        <f t="shared" si="17"/>
        <v>282800593.95598829</v>
      </c>
      <c r="AA49" s="47">
        <f t="shared" si="17"/>
        <v>314111422.3557691</v>
      </c>
      <c r="AB49" s="47">
        <f t="shared" si="17"/>
        <v>347154159.69198787</v>
      </c>
      <c r="AC49" s="47">
        <f t="shared" si="17"/>
        <v>382022056.11212438</v>
      </c>
      <c r="AD49" s="47">
        <f t="shared" si="17"/>
        <v>418813290.45905882</v>
      </c>
      <c r="AE49" s="47">
        <f t="shared" si="17"/>
        <v>457631227.35336268</v>
      </c>
      <c r="AF49" s="47">
        <f t="shared" si="17"/>
        <v>498584687.55560541</v>
      </c>
      <c r="AG49" s="33"/>
      <c r="AH49" s="33"/>
      <c r="AI49" s="33"/>
      <c r="AJ49" s="33"/>
      <c r="AK49" s="33"/>
      <c r="AL49" s="33"/>
      <c r="AM49" s="33"/>
      <c r="AN49" s="33"/>
      <c r="AO49" s="33"/>
      <c r="AP49" s="33"/>
    </row>
    <row r="50" spans="2:42" s="26" customFormat="1" ht="15" thickTop="1" x14ac:dyDescent="0.35">
      <c r="B50" s="48" t="s">
        <v>273</v>
      </c>
      <c r="C50" s="49">
        <f>SUM(C51:C52)</f>
        <v>0</v>
      </c>
      <c r="D50" s="49">
        <f t="shared" ref="D50:AF50" si="18">SUM(D51:D52)</f>
        <v>0</v>
      </c>
      <c r="E50" s="49">
        <f t="shared" si="18"/>
        <v>0</v>
      </c>
      <c r="F50" s="49">
        <f t="shared" si="18"/>
        <v>0</v>
      </c>
      <c r="G50" s="49">
        <f t="shared" si="18"/>
        <v>0</v>
      </c>
      <c r="H50" s="49">
        <f t="shared" si="18"/>
        <v>0</v>
      </c>
      <c r="I50" s="49">
        <f t="shared" si="18"/>
        <v>0</v>
      </c>
      <c r="J50" s="49">
        <f t="shared" si="18"/>
        <v>0</v>
      </c>
      <c r="K50" s="49">
        <f t="shared" si="18"/>
        <v>0</v>
      </c>
      <c r="L50" s="49">
        <f t="shared" si="18"/>
        <v>0</v>
      </c>
      <c r="M50" s="49">
        <f t="shared" si="18"/>
        <v>0</v>
      </c>
      <c r="N50" s="49">
        <f t="shared" si="18"/>
        <v>0</v>
      </c>
      <c r="O50" s="49">
        <f t="shared" si="18"/>
        <v>0</v>
      </c>
      <c r="P50" s="49">
        <f t="shared" si="18"/>
        <v>0</v>
      </c>
      <c r="Q50" s="49">
        <f t="shared" si="18"/>
        <v>0</v>
      </c>
      <c r="R50" s="49">
        <f t="shared" si="18"/>
        <v>0</v>
      </c>
      <c r="S50" s="49">
        <f t="shared" si="18"/>
        <v>0</v>
      </c>
      <c r="T50" s="49">
        <f t="shared" si="18"/>
        <v>0</v>
      </c>
      <c r="U50" s="49">
        <f t="shared" si="18"/>
        <v>0</v>
      </c>
      <c r="V50" s="49">
        <f t="shared" si="18"/>
        <v>0</v>
      </c>
      <c r="W50" s="49">
        <f t="shared" si="18"/>
        <v>0</v>
      </c>
      <c r="X50" s="49">
        <f t="shared" si="18"/>
        <v>0</v>
      </c>
      <c r="Y50" s="49">
        <f t="shared" si="18"/>
        <v>0</v>
      </c>
      <c r="Z50" s="49">
        <f t="shared" si="18"/>
        <v>0</v>
      </c>
      <c r="AA50" s="49">
        <f t="shared" si="18"/>
        <v>0</v>
      </c>
      <c r="AB50" s="49">
        <f t="shared" si="18"/>
        <v>0</v>
      </c>
      <c r="AC50" s="49">
        <f t="shared" si="18"/>
        <v>0</v>
      </c>
      <c r="AD50" s="49">
        <f t="shared" si="18"/>
        <v>0</v>
      </c>
      <c r="AE50" s="49">
        <f t="shared" si="18"/>
        <v>0</v>
      </c>
      <c r="AF50" s="49">
        <f t="shared" si="18"/>
        <v>0</v>
      </c>
      <c r="AG50" s="33"/>
      <c r="AH50" s="33"/>
      <c r="AI50" s="33"/>
      <c r="AJ50" s="33"/>
      <c r="AK50" s="33"/>
      <c r="AL50" s="33"/>
      <c r="AM50" s="33"/>
      <c r="AN50" s="33"/>
      <c r="AO50" s="33"/>
      <c r="AP50" s="33"/>
    </row>
    <row r="51" spans="2:42" x14ac:dyDescent="0.35">
      <c r="B51" t="s">
        <v>274</v>
      </c>
      <c r="C51" s="34">
        <v>0</v>
      </c>
      <c r="D51" s="34">
        <v>0</v>
      </c>
      <c r="E51" s="34">
        <v>0</v>
      </c>
      <c r="F51" s="34">
        <v>0</v>
      </c>
      <c r="G51" s="34">
        <v>0</v>
      </c>
      <c r="H51" s="34">
        <v>0</v>
      </c>
      <c r="I51" s="34">
        <v>0</v>
      </c>
      <c r="J51" s="34">
        <v>0</v>
      </c>
      <c r="K51" s="34">
        <v>0</v>
      </c>
      <c r="L51" s="34">
        <v>0</v>
      </c>
      <c r="M51" s="34">
        <v>0</v>
      </c>
      <c r="N51" s="34">
        <v>0</v>
      </c>
      <c r="O51" s="34">
        <v>0</v>
      </c>
      <c r="P51" s="34">
        <v>0</v>
      </c>
      <c r="Q51" s="34">
        <v>0</v>
      </c>
      <c r="R51" s="34">
        <v>0</v>
      </c>
      <c r="S51" s="34">
        <v>0</v>
      </c>
      <c r="T51" s="34">
        <v>0</v>
      </c>
      <c r="U51" s="34">
        <v>0</v>
      </c>
      <c r="V51" s="34">
        <v>0</v>
      </c>
      <c r="W51" s="34">
        <v>0</v>
      </c>
      <c r="X51" s="34">
        <v>0</v>
      </c>
      <c r="Y51" s="34">
        <v>0</v>
      </c>
      <c r="Z51" s="34">
        <v>0</v>
      </c>
      <c r="AA51" s="34">
        <v>0</v>
      </c>
      <c r="AB51" s="34">
        <v>0</v>
      </c>
      <c r="AC51" s="34">
        <v>0</v>
      </c>
      <c r="AD51" s="34">
        <v>0</v>
      </c>
      <c r="AE51" s="34">
        <v>0</v>
      </c>
      <c r="AF51" s="34">
        <v>0</v>
      </c>
    </row>
    <row r="52" spans="2:42" x14ac:dyDescent="0.35">
      <c r="B52" t="s">
        <v>275</v>
      </c>
      <c r="C52" s="34">
        <v>0</v>
      </c>
      <c r="D52" s="34">
        <v>0</v>
      </c>
      <c r="E52" s="34">
        <v>0</v>
      </c>
      <c r="F52" s="34">
        <v>0</v>
      </c>
      <c r="G52" s="34">
        <v>0</v>
      </c>
      <c r="H52" s="34">
        <v>0</v>
      </c>
      <c r="I52" s="34">
        <v>0</v>
      </c>
      <c r="J52" s="34">
        <v>0</v>
      </c>
      <c r="K52" s="34">
        <v>0</v>
      </c>
      <c r="L52" s="34">
        <v>0</v>
      </c>
      <c r="M52" s="34">
        <v>0</v>
      </c>
      <c r="N52" s="34">
        <v>0</v>
      </c>
      <c r="O52" s="34">
        <v>0</v>
      </c>
      <c r="P52" s="34">
        <v>0</v>
      </c>
      <c r="Q52" s="34">
        <v>0</v>
      </c>
      <c r="R52" s="34">
        <v>0</v>
      </c>
      <c r="S52" s="34">
        <v>0</v>
      </c>
      <c r="T52" s="34">
        <v>0</v>
      </c>
      <c r="U52" s="34">
        <v>0</v>
      </c>
      <c r="V52" s="34">
        <v>0</v>
      </c>
      <c r="W52" s="34">
        <v>0</v>
      </c>
      <c r="X52" s="34">
        <v>0</v>
      </c>
      <c r="Y52" s="34">
        <v>0</v>
      </c>
      <c r="Z52" s="34">
        <v>0</v>
      </c>
      <c r="AA52" s="34">
        <v>0</v>
      </c>
      <c r="AB52" s="34">
        <v>0</v>
      </c>
      <c r="AC52" s="34">
        <v>0</v>
      </c>
      <c r="AD52" s="34">
        <v>0</v>
      </c>
      <c r="AE52" s="34">
        <v>0</v>
      </c>
      <c r="AF52" s="34">
        <v>0</v>
      </c>
    </row>
    <row r="53" spans="2:42" s="26" customFormat="1" x14ac:dyDescent="0.35">
      <c r="B53" s="48" t="s">
        <v>276</v>
      </c>
      <c r="C53" s="49">
        <f t="shared" ref="C53:AF53" si="19">C60</f>
        <v>87279000.531703353</v>
      </c>
      <c r="D53" s="49">
        <f t="shared" si="19"/>
        <v>117381226.83343479</v>
      </c>
      <c r="E53" s="49">
        <f t="shared" si="19"/>
        <v>117821793.78293033</v>
      </c>
      <c r="F53" s="49">
        <f t="shared" si="19"/>
        <v>117964353.34437029</v>
      </c>
      <c r="G53" s="49">
        <f t="shared" si="19"/>
        <v>117755833.84106098</v>
      </c>
      <c r="H53" s="49">
        <f t="shared" si="19"/>
        <v>117136097.32330531</v>
      </c>
      <c r="I53" s="49">
        <f t="shared" si="19"/>
        <v>116037081.09672292</v>
      </c>
      <c r="J53" s="49">
        <f t="shared" si="19"/>
        <v>114381838.65040894</v>
      </c>
      <c r="K53" s="49">
        <f t="shared" si="19"/>
        <v>112083468.37115243</v>
      </c>
      <c r="L53" s="49">
        <f t="shared" si="19"/>
        <v>109043917.09726262</v>
      </c>
      <c r="M53" s="49">
        <f t="shared" si="19"/>
        <v>105152644.08028029</v>
      </c>
      <c r="N53" s="49">
        <f t="shared" si="19"/>
        <v>100285129.26751867</v>
      </c>
      <c r="O53" s="49">
        <f t="shared" si="19"/>
        <v>94301207.973516196</v>
      </c>
      <c r="P53" s="49">
        <f t="shared" si="19"/>
        <v>87043211.95239906</v>
      </c>
      <c r="Q53" s="49">
        <f t="shared" si="19"/>
        <v>78333894.591665089</v>
      </c>
      <c r="R53" s="49">
        <f t="shared" si="19"/>
        <v>67974115.394065842</v>
      </c>
      <c r="S53" s="49">
        <f t="shared" si="19"/>
        <v>55740256.068045899</v>
      </c>
      <c r="T53" s="49">
        <f t="shared" si="19"/>
        <v>41381337.375124402</v>
      </c>
      <c r="U53" s="49">
        <f t="shared" si="19"/>
        <v>24615802.34736678</v>
      </c>
      <c r="V53" s="49">
        <f t="shared" si="19"/>
        <v>5127927.5481114946</v>
      </c>
      <c r="W53" s="49">
        <f t="shared" si="19"/>
        <v>1.3262033462524414E-6</v>
      </c>
      <c r="X53" s="49">
        <f t="shared" si="19"/>
        <v>1.3262033462524414E-6</v>
      </c>
      <c r="Y53" s="49">
        <f t="shared" si="19"/>
        <v>1.3262033462524414E-6</v>
      </c>
      <c r="Z53" s="49">
        <f t="shared" si="19"/>
        <v>1.3262033462524414E-6</v>
      </c>
      <c r="AA53" s="49">
        <f t="shared" si="19"/>
        <v>1.3262033462524414E-6</v>
      </c>
      <c r="AB53" s="49">
        <f t="shared" si="19"/>
        <v>1.3262033462524414E-6</v>
      </c>
      <c r="AC53" s="49">
        <f t="shared" si="19"/>
        <v>1.3262033462524414E-6</v>
      </c>
      <c r="AD53" s="49">
        <f t="shared" si="19"/>
        <v>1.3262033462524414E-6</v>
      </c>
      <c r="AE53" s="49">
        <f t="shared" si="19"/>
        <v>1.3262033462524414E-6</v>
      </c>
      <c r="AF53" s="49">
        <f t="shared" si="19"/>
        <v>1.3262033462524414E-6</v>
      </c>
      <c r="AG53" s="33"/>
      <c r="AH53" s="33"/>
      <c r="AI53" s="33"/>
      <c r="AJ53" s="33"/>
      <c r="AK53" s="33"/>
      <c r="AL53" s="33"/>
      <c r="AM53" s="33"/>
      <c r="AN53" s="33"/>
      <c r="AO53" s="33"/>
      <c r="AP53" s="33"/>
    </row>
    <row r="54" spans="2:42" x14ac:dyDescent="0.35">
      <c r="B54" t="s">
        <v>277</v>
      </c>
      <c r="C54" s="132">
        <f>'NHFC Senior 1'!D28+'NHFC Senior 2'!D28+'NHFC Mezz'!D27+'NHFC ArmoMezz'!D29</f>
        <v>1840000</v>
      </c>
      <c r="D54" s="22">
        <f>C60</f>
        <v>87279000.531703353</v>
      </c>
      <c r="E54" s="22">
        <f t="shared" ref="E54:AF54" si="20">D60</f>
        <v>117381226.83343479</v>
      </c>
      <c r="F54" s="22">
        <f t="shared" si="20"/>
        <v>117821793.78293033</v>
      </c>
      <c r="G54" s="22">
        <f t="shared" si="20"/>
        <v>117964353.34437029</v>
      </c>
      <c r="H54" s="22">
        <f t="shared" si="20"/>
        <v>117755833.84106098</v>
      </c>
      <c r="I54" s="22">
        <f t="shared" si="20"/>
        <v>117136097.32330531</v>
      </c>
      <c r="J54" s="22">
        <f t="shared" si="20"/>
        <v>116037081.09672292</v>
      </c>
      <c r="K54" s="22">
        <f t="shared" si="20"/>
        <v>114381838.65040894</v>
      </c>
      <c r="L54" s="22">
        <f t="shared" si="20"/>
        <v>112083468.37115243</v>
      </c>
      <c r="M54" s="22">
        <f t="shared" si="20"/>
        <v>109043917.09726262</v>
      </c>
      <c r="N54" s="22">
        <f t="shared" si="20"/>
        <v>105152644.08028029</v>
      </c>
      <c r="O54" s="22">
        <f t="shared" si="20"/>
        <v>100285129.26751867</v>
      </c>
      <c r="P54" s="22">
        <f t="shared" si="20"/>
        <v>94301207.973516196</v>
      </c>
      <c r="Q54" s="22">
        <f t="shared" si="20"/>
        <v>87043211.95239906</v>
      </c>
      <c r="R54" s="22">
        <f t="shared" si="20"/>
        <v>78333894.591665089</v>
      </c>
      <c r="S54" s="22">
        <f t="shared" si="20"/>
        <v>67974115.394065842</v>
      </c>
      <c r="T54" s="22">
        <f t="shared" si="20"/>
        <v>55740256.068045899</v>
      </c>
      <c r="U54" s="22">
        <f t="shared" si="20"/>
        <v>41381337.375124402</v>
      </c>
      <c r="V54" s="22">
        <f t="shared" si="20"/>
        <v>24615802.34736678</v>
      </c>
      <c r="W54" s="22">
        <f t="shared" si="20"/>
        <v>5127927.5481114946</v>
      </c>
      <c r="X54" s="22">
        <f t="shared" si="20"/>
        <v>1.3262033462524414E-6</v>
      </c>
      <c r="Y54" s="22">
        <f t="shared" si="20"/>
        <v>1.3262033462524414E-6</v>
      </c>
      <c r="Z54" s="22">
        <f t="shared" si="20"/>
        <v>1.3262033462524414E-6</v>
      </c>
      <c r="AA54" s="22">
        <f t="shared" si="20"/>
        <v>1.3262033462524414E-6</v>
      </c>
      <c r="AB54" s="22">
        <f t="shared" si="20"/>
        <v>1.3262033462524414E-6</v>
      </c>
      <c r="AC54" s="22">
        <f t="shared" si="20"/>
        <v>1.3262033462524414E-6</v>
      </c>
      <c r="AD54" s="22">
        <f t="shared" si="20"/>
        <v>1.3262033462524414E-6</v>
      </c>
      <c r="AE54" s="22">
        <f t="shared" si="20"/>
        <v>1.3262033462524414E-6</v>
      </c>
      <c r="AF54" s="22">
        <f t="shared" si="20"/>
        <v>1.3262033462524414E-6</v>
      </c>
    </row>
    <row r="55" spans="2:42" s="53" customFormat="1" ht="13" x14ac:dyDescent="0.3">
      <c r="B55" s="54" t="str">
        <f>'NHFC Senior 1'!C29</f>
        <v>New Loan</v>
      </c>
      <c r="C55" s="34">
        <f>'NHFC Senior 1'!D29+'NHFC Senior 2'!D29+'NHFC Mezz'!D28+'NHFC ArmoMezz'!D30</f>
        <v>81495967.357640728</v>
      </c>
      <c r="D55" s="34">
        <f>'NHFC Senior 1'!E29+'NHFC Senior 2'!E29+'NHFC Mezz'!E28+'NHFC ArmoMezz'!E30</f>
        <v>22007172.537964284</v>
      </c>
      <c r="E55" s="34">
        <f>'NHFC Senior 1'!F29+'NHFC Senior 2'!F29+'NHFC Mezz'!F28+'NHFC ArmoMezz'!F30</f>
        <v>0</v>
      </c>
      <c r="F55" s="34">
        <f>'NHFC Senior 1'!G29+'NHFC Senior 2'!G29+'NHFC Mezz'!G28+'NHFC ArmoMezz'!G30</f>
        <v>0</v>
      </c>
      <c r="G55" s="34">
        <f>'NHFC Senior 1'!H29+'NHFC Senior 2'!H29+'NHFC Mezz'!H28+'NHFC ArmoMezz'!H30</f>
        <v>0</v>
      </c>
      <c r="H55" s="34">
        <f>'NHFC Senior 1'!I29+'NHFC Senior 2'!I29+'NHFC Mezz'!I28+'NHFC ArmoMezz'!I30</f>
        <v>0</v>
      </c>
      <c r="I55" s="34">
        <f>'NHFC Senior 1'!J29+'NHFC Senior 2'!J29+'NHFC Mezz'!J28+'NHFC ArmoMezz'!J30</f>
        <v>0</v>
      </c>
      <c r="J55" s="34">
        <f>'NHFC Senior 1'!K29+'NHFC Senior 2'!K29+'NHFC Mezz'!K28+'NHFC ArmoMezz'!K30</f>
        <v>0</v>
      </c>
      <c r="K55" s="34">
        <f>'NHFC Senior 1'!L29+'NHFC Senior 2'!L29+'NHFC Mezz'!L28+'NHFC ArmoMezz'!L30</f>
        <v>0</v>
      </c>
      <c r="L55" s="34">
        <f>'NHFC Senior 1'!M29+'NHFC Senior 2'!M29+'NHFC Mezz'!M28+'NHFC ArmoMezz'!M30</f>
        <v>0</v>
      </c>
      <c r="M55" s="34">
        <f>'NHFC Senior 1'!N29+'NHFC Senior 2'!N29+'NHFC Mezz'!N28+'NHFC ArmoMezz'!N30</f>
        <v>0</v>
      </c>
      <c r="N55" s="34">
        <f>'NHFC Senior 1'!O29+'NHFC Senior 2'!O29+'NHFC Mezz'!O28+'NHFC ArmoMezz'!O30</f>
        <v>0</v>
      </c>
      <c r="O55" s="34">
        <f>'NHFC Senior 1'!P29+'NHFC Senior 2'!P29+'NHFC Mezz'!P28+'NHFC ArmoMezz'!P30</f>
        <v>0</v>
      </c>
      <c r="P55" s="34">
        <f>'NHFC Senior 1'!Q29+'NHFC Senior 2'!Q29+'NHFC Mezz'!Q28+'NHFC ArmoMezz'!Q30</f>
        <v>0</v>
      </c>
      <c r="Q55" s="34">
        <f>'NHFC Senior 1'!R29+'NHFC Senior 2'!R29+'NHFC Mezz'!R28+'NHFC ArmoMezz'!R30</f>
        <v>0</v>
      </c>
      <c r="R55" s="34">
        <f>'NHFC Senior 1'!S29+'NHFC Senior 2'!S29+'NHFC Mezz'!S28+'NHFC ArmoMezz'!S30</f>
        <v>0</v>
      </c>
      <c r="S55" s="34">
        <f>'NHFC Senior 1'!T29+'NHFC Senior 2'!T29+'NHFC Mezz'!T28+'NHFC ArmoMezz'!T30</f>
        <v>0</v>
      </c>
      <c r="T55" s="34">
        <f>'NHFC Senior 1'!U29+'NHFC Senior 2'!U29+'NHFC Mezz'!U28+'NHFC ArmoMezz'!U30</f>
        <v>0</v>
      </c>
      <c r="U55" s="34">
        <f>'NHFC Senior 1'!V29+'NHFC Senior 2'!V29+'NHFC Mezz'!V28+'NHFC ArmoMezz'!V30</f>
        <v>0</v>
      </c>
      <c r="V55" s="34">
        <f>'NHFC Senior 1'!W29+'NHFC Senior 2'!W29+'NHFC Mezz'!W28+'NHFC ArmoMezz'!W30</f>
        <v>0</v>
      </c>
      <c r="W55" s="34">
        <f>'NHFC Senior 1'!X29+'NHFC Senior 2'!X29+'NHFC Mezz'!X28+'NHFC ArmoMezz'!X30</f>
        <v>0</v>
      </c>
      <c r="X55" s="34">
        <f>'NHFC Senior 1'!Y29+'NHFC Senior 2'!Y29+'NHFC Mezz'!Y28+'NHFC ArmoMezz'!Y30</f>
        <v>0</v>
      </c>
      <c r="Y55" s="34">
        <f>'NHFC Senior 1'!Z29+'NHFC Senior 2'!Z29+'NHFC Mezz'!Z28+'NHFC ArmoMezz'!Z30</f>
        <v>0</v>
      </c>
      <c r="Z55" s="34">
        <f>'NHFC Senior 1'!AA29+'NHFC Senior 2'!AA29+'NHFC Mezz'!AA28+'NHFC ArmoMezz'!AA30</f>
        <v>0</v>
      </c>
      <c r="AA55" s="34">
        <f>'NHFC Senior 1'!AB29+'NHFC Senior 2'!AB29+'NHFC Mezz'!AB28+'NHFC ArmoMezz'!AB30</f>
        <v>0</v>
      </c>
      <c r="AB55" s="34">
        <f>'NHFC Senior 1'!AC29+'NHFC Senior 2'!AC29+'NHFC Mezz'!AC28+'NHFC ArmoMezz'!AC30</f>
        <v>0</v>
      </c>
      <c r="AC55" s="34">
        <f>'NHFC Senior 1'!AD29+'NHFC Senior 2'!AD29+'NHFC Mezz'!AD28+'NHFC ArmoMezz'!AD30</f>
        <v>0</v>
      </c>
      <c r="AD55" s="34">
        <f>'NHFC Senior 1'!AE29+'NHFC Senior 2'!AE29+'NHFC Mezz'!AE28+'NHFC ArmoMezz'!AE30</f>
        <v>0</v>
      </c>
      <c r="AE55" s="34">
        <f>'NHFC Senior 1'!AF29+'NHFC Senior 2'!AF29+'NHFC Mezz'!AF28+'NHFC ArmoMezz'!AF30</f>
        <v>0</v>
      </c>
      <c r="AF55" s="34">
        <f>'NHFC Senior 1'!AG29+'NHFC Senior 2'!AG29+'NHFC Mezz'!AG28+'NHFC ArmoMezz'!AG30</f>
        <v>0</v>
      </c>
    </row>
    <row r="56" spans="2:42" s="53" customFormat="1" ht="13" x14ac:dyDescent="0.3">
      <c r="B56" s="54" t="str">
        <f>'NHFC Senior 1'!C30</f>
        <v>Interest Charge (Capitalised)</v>
      </c>
      <c r="C56" s="34">
        <f>'NHFC Senior 1'!D36+'NHFC Senior 2'!D36+'NHFC Mezz'!D36+'NHFC ArmoMezz'!D37</f>
        <v>3943033.1740626292</v>
      </c>
      <c r="D56" s="34">
        <f>'NHFC Senior 1'!E36+'NHFC Senior 2'!E36+'NHFC Mezz'!E36+'NHFC ArmoMezz'!E37</f>
        <v>8520010.5684989728</v>
      </c>
      <c r="E56" s="34">
        <f>'NHFC Senior 1'!F36+'NHFC Senior 2'!F36+'NHFC Mezz'!F36+'NHFC ArmoMezz'!F37</f>
        <v>2253097.4625551468</v>
      </c>
      <c r="F56" s="34">
        <f>'NHFC Senior 1'!G36+'NHFC Senior 2'!G36+'NHFC Mezz'!G36+'NHFC ArmoMezz'!G37</f>
        <v>2149855.7946372395</v>
      </c>
      <c r="G56" s="34">
        <f>'NHFC Senior 1'!H36+'NHFC Senior 2'!H36+'NHFC Mezz'!H36+'NHFC ArmoMezz'!H37</f>
        <v>2014471.0277612712</v>
      </c>
      <c r="H56" s="34">
        <f>'NHFC Senior 1'!I36+'NHFC Senior 2'!I36+'NHFC Mezz'!I36+'NHFC ArmoMezz'!I37</f>
        <v>1842125.7721755751</v>
      </c>
      <c r="I56" s="34">
        <f>'NHFC Senior 1'!J36+'NHFC Senior 2'!J36+'NHFC Mezz'!J36+'NHFC ArmoMezz'!J37</f>
        <v>1627385.8205134762</v>
      </c>
      <c r="J56" s="34">
        <f>'NHFC Senior 1'!K36+'NHFC Senior 2'!K36+'NHFC Mezz'!K36+'NHFC ArmoMezz'!K37</f>
        <v>1364125.5146031661</v>
      </c>
      <c r="K56" s="34">
        <f>'NHFC Senior 1'!L36+'NHFC Senior 2'!L36+'NHFC Mezz'!L36+'NHFC ArmoMezz'!L37</f>
        <v>1045444.2887834059</v>
      </c>
      <c r="L56" s="34">
        <f>'NHFC Senior 1'!M36+'NHFC Senior 2'!M36+'NHFC Mezz'!M36+'NHFC ArmoMezz'!M37</f>
        <v>663573.35688212258</v>
      </c>
      <c r="M56" s="34">
        <f>'NHFC Senior 1'!N36+'NHFC Senior 2'!N36+'NHFC Mezz'!N36+'NHFC ArmoMezz'!N37</f>
        <v>209771.38963623426</v>
      </c>
      <c r="N56" s="34">
        <f>'NHFC Senior 1'!O36+'NHFC Senior 2'!O36+'NHFC Mezz'!O36+'NHFC ArmoMezz'!O37</f>
        <v>0</v>
      </c>
      <c r="O56" s="34">
        <f>'NHFC Senior 1'!P36+'NHFC Senior 2'!P36+'NHFC Mezz'!P36+'NHFC ArmoMezz'!P37</f>
        <v>0</v>
      </c>
      <c r="P56" s="34">
        <f>'NHFC Senior 1'!Q36+'NHFC Senior 2'!Q36+'NHFC Mezz'!Q36+'NHFC ArmoMezz'!Q37</f>
        <v>0</v>
      </c>
      <c r="Q56" s="34">
        <f>'NHFC Senior 1'!R36+'NHFC Senior 2'!R36+'NHFC Mezz'!R36+'NHFC ArmoMezz'!R37</f>
        <v>0</v>
      </c>
      <c r="R56" s="34">
        <f>'NHFC Senior 1'!S36+'NHFC Senior 2'!S36+'NHFC Mezz'!S36+'NHFC ArmoMezz'!S37</f>
        <v>0</v>
      </c>
      <c r="S56" s="34">
        <f>'NHFC Senior 1'!T36+'NHFC Senior 2'!T36+'NHFC Mezz'!T36+'NHFC ArmoMezz'!T37</f>
        <v>0</v>
      </c>
      <c r="T56" s="34">
        <f>'NHFC Senior 1'!U36+'NHFC Senior 2'!U36+'NHFC Mezz'!U36+'NHFC ArmoMezz'!U37</f>
        <v>0</v>
      </c>
      <c r="U56" s="34">
        <f>'NHFC Senior 1'!V36+'NHFC Senior 2'!V36+'NHFC Mezz'!V36+'NHFC ArmoMezz'!V37</f>
        <v>0</v>
      </c>
      <c r="V56" s="34">
        <f>'NHFC Senior 1'!W36+'NHFC Senior 2'!W36+'NHFC Mezz'!W36+'NHFC ArmoMezz'!W37</f>
        <v>0</v>
      </c>
      <c r="W56" s="34">
        <f>'NHFC Senior 1'!X36+'NHFC Senior 2'!X36+'NHFC Mezz'!X36+'NHFC ArmoMezz'!X37</f>
        <v>0</v>
      </c>
      <c r="X56" s="34">
        <f>'NHFC Senior 1'!Y36+'NHFC Senior 2'!Y36+'NHFC Mezz'!Y36+'NHFC ArmoMezz'!Y37</f>
        <v>0</v>
      </c>
      <c r="Y56" s="34">
        <f>'NHFC Senior 1'!Z36+'NHFC Senior 2'!Z36+'NHFC Mezz'!Z36+'NHFC ArmoMezz'!Z37</f>
        <v>0</v>
      </c>
      <c r="Z56" s="34">
        <f>'NHFC Senior 1'!AA36+'NHFC Senior 2'!AA36+'NHFC Mezz'!AA36+'NHFC ArmoMezz'!AA37</f>
        <v>0</v>
      </c>
      <c r="AA56" s="34">
        <f>'NHFC Senior 1'!AB36+'NHFC Senior 2'!AB36+'NHFC Mezz'!AB36+'NHFC ArmoMezz'!AB37</f>
        <v>0</v>
      </c>
      <c r="AB56" s="34">
        <f>'NHFC Senior 1'!AC36+'NHFC Senior 2'!AC36+'NHFC Mezz'!AC36+'NHFC ArmoMezz'!AC37</f>
        <v>0</v>
      </c>
      <c r="AC56" s="34">
        <f>'NHFC Senior 1'!AD36+'NHFC Senior 2'!AD36+'NHFC Mezz'!AD36+'NHFC ArmoMezz'!AD37</f>
        <v>0</v>
      </c>
      <c r="AD56" s="34">
        <f>'NHFC Senior 1'!AE36+'NHFC Senior 2'!AE36+'NHFC Mezz'!AE36+'NHFC ArmoMezz'!AE37</f>
        <v>0</v>
      </c>
      <c r="AE56" s="34">
        <f>'NHFC Senior 1'!AF36+'NHFC Senior 2'!AF36+'NHFC Mezz'!AF36+'NHFC ArmoMezz'!AF37</f>
        <v>0</v>
      </c>
      <c r="AF56" s="34">
        <f>'NHFC Senior 1'!AG36+'NHFC Senior 2'!AG36+'NHFC Mezz'!AG36+'NHFC ArmoMezz'!AG37</f>
        <v>0</v>
      </c>
    </row>
    <row r="57" spans="2:42" s="53" customFormat="1" ht="13" x14ac:dyDescent="0.3">
      <c r="B57" s="54" t="str">
        <f>'NHFC Senior 1'!C31</f>
        <v>Interest Repayments</v>
      </c>
      <c r="C57" s="34">
        <f>'NHFC Senior 1'!D31+'NHFC Senior 2'!D31+'NHFC Mezz'!D30+'NHFC ArmoMezz'!D32</f>
        <v>0</v>
      </c>
      <c r="D57" s="34">
        <f>'NHFC Senior 1'!E31+'NHFC Senior 2'!E31+'NHFC Mezz'!E30+'NHFC ArmoMezz'!E32</f>
        <v>2992542.6134060547</v>
      </c>
      <c r="E57" s="34">
        <f>'NHFC Senior 1'!F31+'NHFC Senior 2'!F31+'NHFC Mezz'!F30+'NHFC ArmoMezz'!F32</f>
        <v>10023388.626874102</v>
      </c>
      <c r="F57" s="34">
        <f>'NHFC Senior 1'!G31+'NHFC Senior 2'!G31+'NHFC Mezz'!G30+'NHFC ArmoMezz'!G32</f>
        <v>10175486.141329305</v>
      </c>
      <c r="G57" s="34">
        <f>'NHFC Senior 1'!H31+'NHFC Senior 2'!H31+'NHFC Mezz'!H30+'NHFC ArmoMezz'!H32</f>
        <v>10325806.121683883</v>
      </c>
      <c r="H57" s="34">
        <f>'NHFC Senior 1'!I31+'NHFC Senior 2'!I31+'NHFC Mezz'!I30+'NHFC ArmoMezz'!I32</f>
        <v>10473129.552144047</v>
      </c>
      <c r="I57" s="34">
        <f>'NHFC Senior 1'!J31+'NHFC Senior 2'!J31+'NHFC Mezz'!J30+'NHFC ArmoMezz'!J32</f>
        <v>10616050.148835143</v>
      </c>
      <c r="J57" s="34">
        <f>'NHFC Senior 1'!K31+'NHFC Senior 2'!K31+'NHFC Mezz'!K30+'NHFC ArmoMezz'!K32</f>
        <v>10752951.227833949</v>
      </c>
      <c r="K57" s="34">
        <f>'NHFC Senior 1'!L31+'NHFC Senior 2'!L31+'NHFC Mezz'!L30+'NHFC ArmoMezz'!L32</f>
        <v>10881979.929294737</v>
      </c>
      <c r="L57" s="34">
        <f>'NHFC Senior 1'!M31+'NHFC Senior 2'!M31+'NHFC Mezz'!M30+'NHFC ArmoMezz'!M32</f>
        <v>11001018.505342785</v>
      </c>
      <c r="M57" s="34">
        <f>'NHFC Senior 1'!N31+'NHFC Senior 2'!N31+'NHFC Mezz'!N30+'NHFC ArmoMezz'!N32</f>
        <v>11107652.347573265</v>
      </c>
      <c r="N57" s="34">
        <f>'NHFC Senior 1'!O31+'NHFC Senior 2'!O31+'NHFC Mezz'!O30+'NHFC ArmoMezz'!O32</f>
        <v>10873342.289663538</v>
      </c>
      <c r="O57" s="34">
        <f>'NHFC Senior 1'!P31+'NHFC Senior 2'!P31+'NHFC Mezz'!P30+'NHFC ArmoMezz'!P32</f>
        <v>10318178.385290159</v>
      </c>
      <c r="P57" s="34">
        <f>'NHFC Senior 1'!Q31+'NHFC Senior 2'!Q31+'NHFC Mezz'!Q30+'NHFC ArmoMezz'!Q32</f>
        <v>9635981.5435576811</v>
      </c>
      <c r="Q57" s="34">
        <f>'NHFC Senior 1'!R31+'NHFC Senior 2'!R31+'NHFC Mezz'!R30+'NHFC ArmoMezz'!R32</f>
        <v>8808808.0904503614</v>
      </c>
      <c r="R57" s="34">
        <f>'NHFC Senior 1'!S31+'NHFC Senior 2'!S31+'NHFC Mezz'!S30+'NHFC ArmoMezz'!S32</f>
        <v>7816484.6855526287</v>
      </c>
      <c r="S57" s="34">
        <f>'NHFC Senior 1'!T31+'NHFC Senior 2'!T31+'NHFC Mezz'!T30+'NHFC ArmoMezz'!T32</f>
        <v>6636344.3878756706</v>
      </c>
      <c r="T57" s="34">
        <f>'NHFC Senior 1'!U31+'NHFC Senior 2'!U31+'NHFC Mezz'!U30+'NHFC ArmoMezz'!U32</f>
        <v>5242932.0995200127</v>
      </c>
      <c r="U57" s="34">
        <f>'NHFC Senior 1'!V31+'NHFC Senior 2'!V31+'NHFC Mezz'!V30+'NHFC ArmoMezz'!V32</f>
        <v>3607675.8636726295</v>
      </c>
      <c r="V57" s="34">
        <f>'NHFC Senior 1'!W31+'NHFC Senior 2'!W31+'NHFC Mezz'!W30+'NHFC ArmoMezz'!W32</f>
        <v>1698520.0892893202</v>
      </c>
      <c r="W57" s="34">
        <f>'NHFC Senior 1'!X31+'NHFC Senior 2'!X31+'NHFC Mezz'!X30+'NHFC ArmoMezz'!X32</f>
        <v>138396.75133325704</v>
      </c>
      <c r="X57" s="34">
        <f>'NHFC Senior 1'!Y31+'NHFC Senior 2'!Y31+'NHFC Mezz'!Y30+'NHFC ArmoMezz'!Y32</f>
        <v>2.2212963996073471E-7</v>
      </c>
      <c r="Y57" s="34">
        <f>'NHFC Senior 1'!Z31+'NHFC Senior 2'!Z31+'NHFC Mezz'!Z30+'NHFC ArmoMezz'!Z32</f>
        <v>2.4599861153343752E-7</v>
      </c>
      <c r="Z57" s="34">
        <f>'NHFC Senior 1'!AA31+'NHFC Senior 2'!AA31+'NHFC Mezz'!AA30+'NHFC ArmoMezz'!AA32</f>
        <v>2.7243242678949206E-7</v>
      </c>
      <c r="AA57" s="34">
        <f>'NHFC Senior 1'!AB31+'NHFC Senior 2'!AB31+'NHFC Mezz'!AB30+'NHFC ArmoMezz'!AB32</f>
        <v>3.0170669136611626E-7</v>
      </c>
      <c r="AB57" s="34">
        <f>'NHFC Senior 1'!AC31+'NHFC Senior 2'!AC31+'NHFC Mezz'!AC30+'NHFC ArmoMezz'!AC32</f>
        <v>3.3412662614287543E-7</v>
      </c>
      <c r="AC57" s="34">
        <f>'NHFC Senior 1'!AD31+'NHFC Senior 2'!AD31+'NHFC Mezz'!AD30+'NHFC ArmoMezz'!AD32</f>
        <v>3.7003024955169716E-7</v>
      </c>
      <c r="AD57" s="34">
        <f>'NHFC Senior 1'!AE31+'NHFC Senior 2'!AE31+'NHFC Mezz'!AE30+'NHFC ArmoMezz'!AE32</f>
        <v>4.0979190184245328E-7</v>
      </c>
      <c r="AE57" s="34">
        <f>'NHFC Senior 1'!AF31+'NHFC Senior 2'!AF31+'NHFC Mezz'!AF30+'NHFC ArmoMezz'!AF32</f>
        <v>4.5382614804899438E-7</v>
      </c>
      <c r="AF57" s="34">
        <f>'NHFC Senior 1'!AG31+'NHFC Senior 2'!AG31+'NHFC Mezz'!AG30+'NHFC ArmoMezz'!AG32</f>
        <v>5.0259210034894602E-7</v>
      </c>
    </row>
    <row r="58" spans="2:42" s="53" customFormat="1" ht="13" x14ac:dyDescent="0.3">
      <c r="B58" s="54" t="str">
        <f>'NHFC Senior 1'!C32</f>
        <v>Capital Repayments</v>
      </c>
      <c r="C58" s="34">
        <f>'NHFC Senior 1'!D32+'NHFC Senior 2'!D32+'NHFC Mezz'!D31+'NHFC ArmoMezz'!D33</f>
        <v>0</v>
      </c>
      <c r="D58" s="34">
        <f>'NHFC Senior 1'!E32+'NHFC Senior 2'!E32+'NHFC Mezz'!E31+'NHFC ArmoMezz'!E33</f>
        <v>424956.8047318192</v>
      </c>
      <c r="E58" s="34">
        <f>'NHFC Senior 1'!F32+'NHFC Senior 2'!F32+'NHFC Mezz'!F31+'NHFC ArmoMezz'!F33</f>
        <v>1812530.5130596005</v>
      </c>
      <c r="F58" s="34">
        <f>'NHFC Senior 1'!G32+'NHFC Senior 2'!G32+'NHFC Mezz'!G31+'NHFC ArmoMezz'!G33</f>
        <v>2007296.2331972765</v>
      </c>
      <c r="G58" s="34">
        <f>'NHFC Senior 1'!H32+'NHFC Senior 2'!H32+'NHFC Mezz'!H31+'NHFC ArmoMezz'!H33</f>
        <v>2222990.5310705695</v>
      </c>
      <c r="H58" s="34">
        <f>'NHFC Senior 1'!I32+'NHFC Senior 2'!I32+'NHFC Mezz'!I31+'NHFC ArmoMezz'!I33</f>
        <v>2461862.2899312475</v>
      </c>
      <c r="I58" s="34">
        <f>'NHFC Senior 1'!J32+'NHFC Senior 2'!J32+'NHFC Mezz'!J31+'NHFC ArmoMezz'!J33</f>
        <v>2726402.0470958659</v>
      </c>
      <c r="J58" s="34">
        <f>'NHFC Senior 1'!K32+'NHFC Senior 2'!K32+'NHFC Mezz'!K31+'NHFC ArmoMezz'!K33</f>
        <v>3019367.9609171487</v>
      </c>
      <c r="K58" s="34">
        <f>'NHFC Senior 1'!L32+'NHFC Senior 2'!L32+'NHFC Mezz'!L31+'NHFC ArmoMezz'!L33</f>
        <v>3343814.5680399071</v>
      </c>
      <c r="L58" s="34">
        <f>'NHFC Senior 1'!M32+'NHFC Senior 2'!M32+'NHFC Mezz'!M31+'NHFC ArmoMezz'!M33</f>
        <v>3703124.6307719275</v>
      </c>
      <c r="M58" s="34">
        <f>'NHFC Senior 1'!N32+'NHFC Senior 2'!N32+'NHFC Mezz'!N31+'NHFC ArmoMezz'!N33</f>
        <v>4101044.406618563</v>
      </c>
      <c r="N58" s="34">
        <f>'NHFC Senior 1'!O32+'NHFC Senior 2'!O32+'NHFC Mezz'!O31+'NHFC ArmoMezz'!O33</f>
        <v>4867514.8127616271</v>
      </c>
      <c r="O58" s="34">
        <f>'NHFC Senior 1'!P32+'NHFC Senior 2'!P32+'NHFC Mezz'!P31+'NHFC ArmoMezz'!P33</f>
        <v>5983921.2940024668</v>
      </c>
      <c r="P58" s="34">
        <f>'NHFC Senior 1'!Q32+'NHFC Senior 2'!Q32+'NHFC Mezz'!Q31+'NHFC ArmoMezz'!Q33</f>
        <v>7257996.0211171405</v>
      </c>
      <c r="Q58" s="34">
        <f>'NHFC Senior 1'!R32+'NHFC Senior 2'!R32+'NHFC Mezz'!R31+'NHFC ArmoMezz'!R33</f>
        <v>8709317.3607339766</v>
      </c>
      <c r="R58" s="34">
        <f>'NHFC Senior 1'!S32+'NHFC Senior 2'!S32+'NHFC Mezz'!S31+'NHFC ArmoMezz'!S33</f>
        <v>10359779.197599242</v>
      </c>
      <c r="S58" s="34">
        <f>'NHFC Senior 1'!T32+'NHFC Senior 2'!T32+'NHFC Mezz'!T31+'NHFC ArmoMezz'!T33</f>
        <v>12233859.326019946</v>
      </c>
      <c r="T58" s="34">
        <f>'NHFC Senior 1'!U32+'NHFC Senior 2'!U32+'NHFC Mezz'!U31+'NHFC ArmoMezz'!U33</f>
        <v>14358918.692921495</v>
      </c>
      <c r="U58" s="34">
        <f>'NHFC Senior 1'!V32+'NHFC Senior 2'!V32+'NHFC Mezz'!V31+'NHFC ArmoMezz'!V33</f>
        <v>16765535.027757622</v>
      </c>
      <c r="V58" s="34">
        <f>'NHFC Senior 1'!W32+'NHFC Senior 2'!W32+'NHFC Mezz'!W31+'NHFC ArmoMezz'!W33</f>
        <v>19487874.799255285</v>
      </c>
      <c r="W58" s="34">
        <f>'NHFC Senior 1'!X32+'NHFC Senior 2'!X32+'NHFC Mezz'!X31+'NHFC ArmoMezz'!X33</f>
        <v>5127927.5481101684</v>
      </c>
      <c r="X58" s="34">
        <f>'NHFC Senior 1'!Y32+'NHFC Senior 2'!Y32+'NHFC Mezz'!Y31+'NHFC ArmoMezz'!Y33</f>
        <v>0</v>
      </c>
      <c r="Y58" s="34">
        <f>'NHFC Senior 1'!Z32+'NHFC Senior 2'!Z32+'NHFC Mezz'!Z31+'NHFC ArmoMezz'!Z33</f>
        <v>0</v>
      </c>
      <c r="Z58" s="34">
        <f>'NHFC Senior 1'!AA32+'NHFC Senior 2'!AA32+'NHFC Mezz'!AA31+'NHFC ArmoMezz'!AA33</f>
        <v>0</v>
      </c>
      <c r="AA58" s="34">
        <f>'NHFC Senior 1'!AB32+'NHFC Senior 2'!AB32+'NHFC Mezz'!AB31+'NHFC ArmoMezz'!AB33</f>
        <v>0</v>
      </c>
      <c r="AB58" s="34">
        <f>'NHFC Senior 1'!AC32+'NHFC Senior 2'!AC32+'NHFC Mezz'!AC31+'NHFC ArmoMezz'!AC33</f>
        <v>0</v>
      </c>
      <c r="AC58" s="34">
        <f>'NHFC Senior 1'!AD32+'NHFC Senior 2'!AD32+'NHFC Mezz'!AD31+'NHFC ArmoMezz'!AD33</f>
        <v>0</v>
      </c>
      <c r="AD58" s="34">
        <f>'NHFC Senior 1'!AE32+'NHFC Senior 2'!AE32+'NHFC Mezz'!AE31+'NHFC ArmoMezz'!AE33</f>
        <v>0</v>
      </c>
      <c r="AE58" s="34">
        <f>'NHFC Senior 1'!AF32+'NHFC Senior 2'!AF32+'NHFC Mezz'!AF31+'NHFC ArmoMezz'!AF33</f>
        <v>0</v>
      </c>
      <c r="AF58" s="34">
        <f>'NHFC Senior 1'!AG32+'NHFC Senior 2'!AG32+'NHFC Mezz'!AG31+'NHFC ArmoMezz'!AG33</f>
        <v>0</v>
      </c>
    </row>
    <row r="59" spans="2:42" s="53" customFormat="1" ht="13" x14ac:dyDescent="0.3">
      <c r="B59" s="54" t="str">
        <f>'NHFC Senior 1'!C33</f>
        <v>Total Repayment</v>
      </c>
      <c r="C59" s="34">
        <f>'NHFC Senior 1'!D33+'NHFC Senior 2'!D33+(-'NHFC Mezz'!D32)+'NHFC ArmoMezz'!D34</f>
        <v>0</v>
      </c>
      <c r="D59" s="34">
        <f>'NHFC Senior 1'!E33+'NHFC Senior 2'!E33+(-'NHFC Mezz'!E32)+'NHFC ArmoMezz'!E34</f>
        <v>-3417499.4181378745</v>
      </c>
      <c r="E59" s="34">
        <f>'NHFC Senior 1'!F33+'NHFC Senior 2'!F33+(-'NHFC Mezz'!F32)+'NHFC ArmoMezz'!F34</f>
        <v>-11835919.139933702</v>
      </c>
      <c r="F59" s="34">
        <f>'NHFC Senior 1'!G33+'NHFC Senior 2'!G33+(-'NHFC Mezz'!G32)+'NHFC ArmoMezz'!G34</f>
        <v>-12182782.374526583</v>
      </c>
      <c r="G59" s="34">
        <f>'NHFC Senior 1'!H33+'NHFC Senior 2'!H33+(-'NHFC Mezz'!H32)+'NHFC ArmoMezz'!H34</f>
        <v>-12548796.652754452</v>
      </c>
      <c r="H59" s="34">
        <f>'NHFC Senior 1'!I33+'NHFC Senior 2'!I33+(-'NHFC Mezz'!I32)+'NHFC ArmoMezz'!I34</f>
        <v>-12934991.842075296</v>
      </c>
      <c r="I59" s="34">
        <f>'NHFC Senior 1'!J33+'NHFC Senior 2'!J33+(-'NHFC Mezz'!J32)+'NHFC ArmoMezz'!J34</f>
        <v>-13342452.195931008</v>
      </c>
      <c r="J59" s="34">
        <f>'NHFC Senior 1'!K33+'NHFC Senior 2'!K33+(-'NHFC Mezz'!K32)+'NHFC ArmoMezz'!K34</f>
        <v>-13772319.188751098</v>
      </c>
      <c r="K59" s="34">
        <f>'NHFC Senior 1'!L33+'NHFC Senior 2'!L33+(-'NHFC Mezz'!L32)+'NHFC ArmoMezz'!L34</f>
        <v>-14225794.497334642</v>
      </c>
      <c r="L59" s="34">
        <f>'NHFC Senior 1'!M33+'NHFC Senior 2'!M33+(-'NHFC Mezz'!M32)+'NHFC ArmoMezz'!M34</f>
        <v>-14704143.136114713</v>
      </c>
      <c r="M59" s="34">
        <f>'NHFC Senior 1'!N33+'NHFC Senior 2'!N33+(-'NHFC Mezz'!N32)+'NHFC ArmoMezz'!N34</f>
        <v>-15208696.754191827</v>
      </c>
      <c r="N59" s="34">
        <f>'NHFC Senior 1'!O33+'NHFC Senior 2'!O33+(-'NHFC Mezz'!O32)+'NHFC ArmoMezz'!O34</f>
        <v>-15740857.102425165</v>
      </c>
      <c r="O59" s="34">
        <f>'NHFC Senior 1'!P33+'NHFC Senior 2'!P33+(-'NHFC Mezz'!P32)+'NHFC ArmoMezz'!P34</f>
        <v>-16302099.679292625</v>
      </c>
      <c r="P59" s="34">
        <f>'NHFC Senior 1'!Q33+'NHFC Senior 2'!Q33+(-'NHFC Mezz'!Q32)+'NHFC ArmoMezz'!Q34</f>
        <v>-16893977.564674824</v>
      </c>
      <c r="Q59" s="34">
        <f>'NHFC Senior 1'!R33+'NHFC Senior 2'!R33+(-'NHFC Mezz'!R32)+'NHFC ArmoMezz'!R34</f>
        <v>-17518125.451184336</v>
      </c>
      <c r="R59" s="34">
        <f>'NHFC Senior 1'!S33+'NHFC Senior 2'!S33+(-'NHFC Mezz'!S32)+'NHFC ArmoMezz'!S34</f>
        <v>-18176263.883151866</v>
      </c>
      <c r="S59" s="34">
        <f>'NHFC Senior 1'!T33+'NHFC Senior 2'!T33+(-'NHFC Mezz'!T32)+'NHFC ArmoMezz'!T34</f>
        <v>-18870203.713895615</v>
      </c>
      <c r="T59" s="34">
        <f>'NHFC Senior 1'!U33+'NHFC Senior 2'!U33+(-'NHFC Mezz'!U32)+'NHFC ArmoMezz'!U34</f>
        <v>-19601850.79244151</v>
      </c>
      <c r="U59" s="34">
        <f>'NHFC Senior 1'!V33+'NHFC Senior 2'!V33+(-'NHFC Mezz'!V32)+'NHFC ArmoMezz'!V34</f>
        <v>-20373210.891430251</v>
      </c>
      <c r="V59" s="34">
        <f>'NHFC Senior 1'!W33+'NHFC Senior 2'!W33+(-'NHFC Mezz'!W32)+'NHFC ArmoMezz'!W34</f>
        <v>-21186394.888544604</v>
      </c>
      <c r="W59" s="34">
        <f>'NHFC Senior 1'!X33+'NHFC Senior 2'!X33+(-'NHFC Mezz'!X32)+'NHFC ArmoMezz'!X34</f>
        <v>-5220046.5129123535</v>
      </c>
      <c r="X59" s="34">
        <f>'NHFC Senior 1'!Y33+'NHFC Senior 2'!Y33+(-'NHFC Mezz'!Y32)+'NHFC ArmoMezz'!Y34</f>
        <v>0</v>
      </c>
      <c r="Y59" s="34">
        <f>'NHFC Senior 1'!Z33+'NHFC Senior 2'!Z33+(-'NHFC Mezz'!Z32)+'NHFC ArmoMezz'!Z34</f>
        <v>0</v>
      </c>
      <c r="Z59" s="34">
        <f>'NHFC Senior 1'!AA33+'NHFC Senior 2'!AA33+(-'NHFC Mezz'!AA32)+'NHFC ArmoMezz'!AA34</f>
        <v>0</v>
      </c>
      <c r="AA59" s="34">
        <f>'NHFC Senior 1'!AB33+'NHFC Senior 2'!AB33+(-'NHFC Mezz'!AB32)+'NHFC ArmoMezz'!AB34</f>
        <v>0</v>
      </c>
      <c r="AB59" s="34">
        <f>'NHFC Senior 1'!AC33+'NHFC Senior 2'!AC33+(-'NHFC Mezz'!AC32)+'NHFC ArmoMezz'!AC34</f>
        <v>0</v>
      </c>
      <c r="AC59" s="34">
        <f>'NHFC Senior 1'!AD33+'NHFC Senior 2'!AD33+(-'NHFC Mezz'!AD32)+'NHFC ArmoMezz'!AD34</f>
        <v>0</v>
      </c>
      <c r="AD59" s="34">
        <f>'NHFC Senior 1'!AE33+'NHFC Senior 2'!AE33+(-'NHFC Mezz'!AE32)+'NHFC ArmoMezz'!AE34</f>
        <v>0</v>
      </c>
      <c r="AE59" s="34">
        <f>'NHFC Senior 1'!AF33+'NHFC Senior 2'!AF33+(-'NHFC Mezz'!AF32)+'NHFC ArmoMezz'!AF34</f>
        <v>0</v>
      </c>
      <c r="AF59" s="34">
        <f>'NHFC Senior 1'!AG33+'NHFC Senior 2'!AG33+(-'NHFC Mezz'!AG32)+'NHFC ArmoMezz'!AG34</f>
        <v>0</v>
      </c>
    </row>
    <row r="60" spans="2:42" x14ac:dyDescent="0.35">
      <c r="B60" t="s">
        <v>278</v>
      </c>
      <c r="C60" s="34">
        <f t="shared" ref="C60:H60" si="21">C54+C55+C56-C58</f>
        <v>87279000.531703353</v>
      </c>
      <c r="D60" s="34">
        <f t="shared" si="21"/>
        <v>117381226.83343479</v>
      </c>
      <c r="E60" s="34">
        <f t="shared" si="21"/>
        <v>117821793.78293033</v>
      </c>
      <c r="F60" s="34">
        <f t="shared" si="21"/>
        <v>117964353.34437029</v>
      </c>
      <c r="G60" s="34">
        <f t="shared" si="21"/>
        <v>117755833.84106098</v>
      </c>
      <c r="H60" s="34">
        <f t="shared" si="21"/>
        <v>117136097.32330531</v>
      </c>
      <c r="I60" s="34">
        <f>I54+I55+I56-I58</f>
        <v>116037081.09672292</v>
      </c>
      <c r="J60" s="34">
        <f t="shared" ref="J60:AF60" si="22">J54+J55+J56-J58</f>
        <v>114381838.65040894</v>
      </c>
      <c r="K60" s="34">
        <f t="shared" si="22"/>
        <v>112083468.37115243</v>
      </c>
      <c r="L60" s="34">
        <f t="shared" si="22"/>
        <v>109043917.09726262</v>
      </c>
      <c r="M60" s="34">
        <f t="shared" si="22"/>
        <v>105152644.08028029</v>
      </c>
      <c r="N60" s="34">
        <f t="shared" si="22"/>
        <v>100285129.26751867</v>
      </c>
      <c r="O60" s="34">
        <f t="shared" si="22"/>
        <v>94301207.973516196</v>
      </c>
      <c r="P60" s="34">
        <f t="shared" si="22"/>
        <v>87043211.95239906</v>
      </c>
      <c r="Q60" s="34">
        <f t="shared" si="22"/>
        <v>78333894.591665089</v>
      </c>
      <c r="R60" s="34">
        <f t="shared" si="22"/>
        <v>67974115.394065842</v>
      </c>
      <c r="S60" s="34">
        <f t="shared" si="22"/>
        <v>55740256.068045899</v>
      </c>
      <c r="T60" s="34">
        <f t="shared" si="22"/>
        <v>41381337.375124402</v>
      </c>
      <c r="U60" s="34">
        <f t="shared" si="22"/>
        <v>24615802.34736678</v>
      </c>
      <c r="V60" s="34">
        <f t="shared" si="22"/>
        <v>5127927.5481114946</v>
      </c>
      <c r="W60" s="34">
        <f t="shared" si="22"/>
        <v>1.3262033462524414E-6</v>
      </c>
      <c r="X60" s="34">
        <f t="shared" si="22"/>
        <v>1.3262033462524414E-6</v>
      </c>
      <c r="Y60" s="34">
        <f t="shared" si="22"/>
        <v>1.3262033462524414E-6</v>
      </c>
      <c r="Z60" s="34">
        <f t="shared" si="22"/>
        <v>1.3262033462524414E-6</v>
      </c>
      <c r="AA60" s="34">
        <f t="shared" si="22"/>
        <v>1.3262033462524414E-6</v>
      </c>
      <c r="AB60" s="34">
        <f t="shared" si="22"/>
        <v>1.3262033462524414E-6</v>
      </c>
      <c r="AC60" s="34">
        <f t="shared" si="22"/>
        <v>1.3262033462524414E-6</v>
      </c>
      <c r="AD60" s="34">
        <f t="shared" si="22"/>
        <v>1.3262033462524414E-6</v>
      </c>
      <c r="AE60" s="34">
        <f t="shared" si="22"/>
        <v>1.3262033462524414E-6</v>
      </c>
      <c r="AF60" s="34">
        <f t="shared" si="22"/>
        <v>1.3262033462524414E-6</v>
      </c>
    </row>
    <row r="61" spans="2:42" s="26" customFormat="1" ht="15" thickBot="1" x14ac:dyDescent="0.4">
      <c r="B61" s="46" t="s">
        <v>279</v>
      </c>
      <c r="C61" s="47">
        <f t="shared" ref="C61:AF61" si="23">C50+C53</f>
        <v>87279000.531703353</v>
      </c>
      <c r="D61" s="47">
        <f t="shared" si="23"/>
        <v>117381226.83343479</v>
      </c>
      <c r="E61" s="47">
        <f t="shared" si="23"/>
        <v>117821793.78293033</v>
      </c>
      <c r="F61" s="47">
        <f t="shared" si="23"/>
        <v>117964353.34437029</v>
      </c>
      <c r="G61" s="47">
        <f t="shared" si="23"/>
        <v>117755833.84106098</v>
      </c>
      <c r="H61" s="47">
        <f t="shared" si="23"/>
        <v>117136097.32330531</v>
      </c>
      <c r="I61" s="47">
        <f t="shared" si="23"/>
        <v>116037081.09672292</v>
      </c>
      <c r="J61" s="47">
        <f t="shared" si="23"/>
        <v>114381838.65040894</v>
      </c>
      <c r="K61" s="47">
        <f t="shared" si="23"/>
        <v>112083468.37115243</v>
      </c>
      <c r="L61" s="47">
        <f t="shared" si="23"/>
        <v>109043917.09726262</v>
      </c>
      <c r="M61" s="47">
        <f t="shared" si="23"/>
        <v>105152644.08028029</v>
      </c>
      <c r="N61" s="47">
        <f t="shared" si="23"/>
        <v>100285129.26751867</v>
      </c>
      <c r="O61" s="47">
        <f t="shared" si="23"/>
        <v>94301207.973516196</v>
      </c>
      <c r="P61" s="47">
        <f t="shared" si="23"/>
        <v>87043211.95239906</v>
      </c>
      <c r="Q61" s="47">
        <f t="shared" si="23"/>
        <v>78333894.591665089</v>
      </c>
      <c r="R61" s="47">
        <f t="shared" si="23"/>
        <v>67974115.394065842</v>
      </c>
      <c r="S61" s="47">
        <f t="shared" si="23"/>
        <v>55740256.068045899</v>
      </c>
      <c r="T61" s="47">
        <f t="shared" si="23"/>
        <v>41381337.375124402</v>
      </c>
      <c r="U61" s="47">
        <f t="shared" si="23"/>
        <v>24615802.34736678</v>
      </c>
      <c r="V61" s="47">
        <f t="shared" si="23"/>
        <v>5127927.5481114946</v>
      </c>
      <c r="W61" s="47">
        <f t="shared" si="23"/>
        <v>1.3262033462524414E-6</v>
      </c>
      <c r="X61" s="47">
        <f t="shared" si="23"/>
        <v>1.3262033462524414E-6</v>
      </c>
      <c r="Y61" s="47">
        <f t="shared" si="23"/>
        <v>1.3262033462524414E-6</v>
      </c>
      <c r="Z61" s="47">
        <f t="shared" si="23"/>
        <v>1.3262033462524414E-6</v>
      </c>
      <c r="AA61" s="47">
        <f t="shared" si="23"/>
        <v>1.3262033462524414E-6</v>
      </c>
      <c r="AB61" s="47">
        <f t="shared" si="23"/>
        <v>1.3262033462524414E-6</v>
      </c>
      <c r="AC61" s="47">
        <f t="shared" si="23"/>
        <v>1.3262033462524414E-6</v>
      </c>
      <c r="AD61" s="47">
        <f t="shared" si="23"/>
        <v>1.3262033462524414E-6</v>
      </c>
      <c r="AE61" s="47">
        <f t="shared" si="23"/>
        <v>1.3262033462524414E-6</v>
      </c>
      <c r="AF61" s="47">
        <f t="shared" si="23"/>
        <v>1.3262033462524414E-6</v>
      </c>
      <c r="AG61" s="33"/>
      <c r="AH61" s="33"/>
      <c r="AI61" s="33"/>
      <c r="AJ61" s="33"/>
      <c r="AK61" s="33"/>
      <c r="AL61" s="33"/>
      <c r="AM61" s="33"/>
      <c r="AN61" s="33"/>
      <c r="AO61" s="33"/>
      <c r="AP61" s="33"/>
    </row>
    <row r="62" spans="2:42" ht="15" thickTop="1" x14ac:dyDescent="0.35">
      <c r="B62" t="s">
        <v>280</v>
      </c>
      <c r="C62" s="34">
        <v>0</v>
      </c>
      <c r="D62" s="22">
        <f>C65</f>
        <v>6000000</v>
      </c>
      <c r="E62" s="22">
        <f t="shared" ref="E62:AF62" si="24">D65</f>
        <v>8984003.5598940775</v>
      </c>
      <c r="F62" s="22">
        <f t="shared" si="24"/>
        <v>11037836.946532883</v>
      </c>
      <c r="G62" s="22">
        <f t="shared" si="24"/>
        <v>13519384.171561524</v>
      </c>
      <c r="H62" s="22">
        <f t="shared" si="24"/>
        <v>16459688.072859718</v>
      </c>
      <c r="I62" s="22">
        <f t="shared" si="24"/>
        <v>19892280.951207556</v>
      </c>
      <c r="J62" s="22">
        <f t="shared" si="24"/>
        <v>23853405.747831896</v>
      </c>
      <c r="K62" s="22">
        <f t="shared" si="24"/>
        <v>28382258.511592776</v>
      </c>
      <c r="L62" s="22">
        <f t="shared" si="24"/>
        <v>33521254.313214917</v>
      </c>
      <c r="M62" s="22">
        <f t="shared" si="24"/>
        <v>39316318.98902294</v>
      </c>
      <c r="N62" s="22">
        <f t="shared" si="24"/>
        <v>45817209.34552674</v>
      </c>
      <c r="O62" s="22">
        <f t="shared" si="24"/>
        <v>53315692.968156427</v>
      </c>
      <c r="P62" s="22">
        <f t="shared" si="24"/>
        <v>62091163.434836648</v>
      </c>
      <c r="Q62" s="22">
        <f t="shared" si="24"/>
        <v>72283937.290298611</v>
      </c>
      <c r="R62" s="22">
        <f t="shared" si="24"/>
        <v>84049968.951958582</v>
      </c>
      <c r="S62" s="22">
        <f t="shared" si="24"/>
        <v>97562611.71054773</v>
      </c>
      <c r="T62" s="22">
        <f t="shared" si="24"/>
        <v>113014578.32568134</v>
      </c>
      <c r="U62" s="22">
        <f t="shared" si="24"/>
        <v>130620123.92692842</v>
      </c>
      <c r="V62" s="22">
        <f t="shared" si="24"/>
        <v>150617476.5213266</v>
      </c>
      <c r="W62" s="22">
        <f t="shared" si="24"/>
        <v>173271543.29462776</v>
      </c>
      <c r="X62" s="22">
        <f t="shared" si="24"/>
        <v>198395941.39801449</v>
      </c>
      <c r="Y62" s="22">
        <f t="shared" si="24"/>
        <v>225024852.16677922</v>
      </c>
      <c r="Z62" s="22">
        <f t="shared" si="24"/>
        <v>253133108.59030634</v>
      </c>
      <c r="AA62" s="22">
        <f t="shared" si="24"/>
        <v>282800593.95598692</v>
      </c>
      <c r="AB62" s="22">
        <f t="shared" si="24"/>
        <v>314111422.35576779</v>
      </c>
      <c r="AC62" s="22">
        <f t="shared" si="24"/>
        <v>347154159.69198656</v>
      </c>
      <c r="AD62" s="22">
        <f t="shared" si="24"/>
        <v>382022056.11212307</v>
      </c>
      <c r="AE62" s="22">
        <f t="shared" si="24"/>
        <v>418813290.45905751</v>
      </c>
      <c r="AF62" s="22">
        <f t="shared" si="24"/>
        <v>457631227.35336137</v>
      </c>
    </row>
    <row r="63" spans="2:42" x14ac:dyDescent="0.35">
      <c r="B63" s="8" t="s">
        <v>281</v>
      </c>
      <c r="C63" s="22">
        <f>C86</f>
        <v>6000000</v>
      </c>
      <c r="D63" s="22">
        <f t="shared" ref="D63:AF63" si="25">D86</f>
        <v>0</v>
      </c>
      <c r="E63" s="22">
        <f t="shared" si="25"/>
        <v>0</v>
      </c>
      <c r="F63" s="22">
        <f t="shared" si="25"/>
        <v>0</v>
      </c>
      <c r="G63" s="22">
        <f t="shared" si="25"/>
        <v>0</v>
      </c>
      <c r="H63" s="22">
        <f t="shared" si="25"/>
        <v>0</v>
      </c>
      <c r="I63" s="22">
        <f t="shared" si="25"/>
        <v>0</v>
      </c>
      <c r="J63" s="22">
        <f t="shared" si="25"/>
        <v>0</v>
      </c>
      <c r="K63" s="22">
        <f t="shared" si="25"/>
        <v>0</v>
      </c>
      <c r="L63" s="22">
        <f t="shared" si="25"/>
        <v>0</v>
      </c>
      <c r="M63" s="22">
        <f t="shared" si="25"/>
        <v>0</v>
      </c>
      <c r="N63" s="22">
        <f t="shared" si="25"/>
        <v>0</v>
      </c>
      <c r="O63" s="22">
        <f t="shared" si="25"/>
        <v>0</v>
      </c>
      <c r="P63" s="22">
        <f t="shared" si="25"/>
        <v>0</v>
      </c>
      <c r="Q63" s="22">
        <f t="shared" si="25"/>
        <v>0</v>
      </c>
      <c r="R63" s="22">
        <f t="shared" si="25"/>
        <v>0</v>
      </c>
      <c r="S63" s="22">
        <f t="shared" si="25"/>
        <v>0</v>
      </c>
      <c r="T63" s="22">
        <f t="shared" si="25"/>
        <v>0</v>
      </c>
      <c r="U63" s="22">
        <f t="shared" si="25"/>
        <v>0</v>
      </c>
      <c r="V63" s="22">
        <f t="shared" si="25"/>
        <v>0</v>
      </c>
      <c r="W63" s="22">
        <f t="shared" si="25"/>
        <v>0</v>
      </c>
      <c r="X63" s="22">
        <f t="shared" si="25"/>
        <v>0</v>
      </c>
      <c r="Y63" s="22">
        <f t="shared" si="25"/>
        <v>0</v>
      </c>
      <c r="Z63" s="22">
        <f t="shared" si="25"/>
        <v>0</v>
      </c>
      <c r="AA63" s="22">
        <f t="shared" si="25"/>
        <v>0</v>
      </c>
      <c r="AB63" s="22">
        <f t="shared" si="25"/>
        <v>0</v>
      </c>
      <c r="AC63" s="22">
        <f t="shared" si="25"/>
        <v>0</v>
      </c>
      <c r="AD63" s="22">
        <f t="shared" si="25"/>
        <v>0</v>
      </c>
      <c r="AE63" s="22">
        <f t="shared" si="25"/>
        <v>0</v>
      </c>
      <c r="AF63" s="22">
        <f t="shared" si="25"/>
        <v>0</v>
      </c>
    </row>
    <row r="64" spans="2:42" x14ac:dyDescent="0.35">
      <c r="B64" s="8" t="s">
        <v>282</v>
      </c>
      <c r="C64" s="22">
        <f t="shared" ref="C64:AF64" si="26">C22-C23</f>
        <v>0</v>
      </c>
      <c r="D64" s="22">
        <f t="shared" si="26"/>
        <v>2984003.5598940784</v>
      </c>
      <c r="E64" s="22">
        <f t="shared" si="26"/>
        <v>2053833.386638805</v>
      </c>
      <c r="F64" s="22">
        <f t="shared" si="26"/>
        <v>2481547.2250286425</v>
      </c>
      <c r="G64" s="22">
        <f t="shared" si="26"/>
        <v>2940303.9012981933</v>
      </c>
      <c r="H64" s="22">
        <f t="shared" si="26"/>
        <v>3432592.8783478374</v>
      </c>
      <c r="I64" s="22">
        <f t="shared" si="26"/>
        <v>3961124.7966243392</v>
      </c>
      <c r="J64" s="22">
        <f t="shared" si="26"/>
        <v>4528852.7637608787</v>
      </c>
      <c r="K64" s="22">
        <f t="shared" si="26"/>
        <v>5138995.8016221402</v>
      </c>
      <c r="L64" s="22">
        <f t="shared" si="26"/>
        <v>5795064.6758080246</v>
      </c>
      <c r="M64" s="22">
        <f t="shared" si="26"/>
        <v>6500890.3565038033</v>
      </c>
      <c r="N64" s="22">
        <f t="shared" si="26"/>
        <v>7498483.6226296853</v>
      </c>
      <c r="O64" s="22">
        <f t="shared" si="26"/>
        <v>8775470.4666802231</v>
      </c>
      <c r="P64" s="22">
        <f t="shared" si="26"/>
        <v>10192773.855461959</v>
      </c>
      <c r="Q64" s="22">
        <f t="shared" si="26"/>
        <v>11766031.661659973</v>
      </c>
      <c r="R64" s="22">
        <f t="shared" si="26"/>
        <v>13512642.758589145</v>
      </c>
      <c r="S64" s="22">
        <f t="shared" si="26"/>
        <v>15451966.615133613</v>
      </c>
      <c r="T64" s="22">
        <f t="shared" si="26"/>
        <v>17605545.601247076</v>
      </c>
      <c r="U64" s="22">
        <f t="shared" si="26"/>
        <v>19997352.594398182</v>
      </c>
      <c r="V64" s="22">
        <f t="shared" si="26"/>
        <v>22654066.773301143</v>
      </c>
      <c r="W64" s="22">
        <f t="shared" si="26"/>
        <v>25124398.103386745</v>
      </c>
      <c r="X64" s="22">
        <f t="shared" si="26"/>
        <v>26628910.768764719</v>
      </c>
      <c r="Y64" s="22">
        <f t="shared" si="26"/>
        <v>28108256.423527114</v>
      </c>
      <c r="Z64" s="22">
        <f t="shared" si="26"/>
        <v>29667485.365680601</v>
      </c>
      <c r="AA64" s="22">
        <f t="shared" si="26"/>
        <v>31310828.399780855</v>
      </c>
      <c r="AB64" s="22">
        <f t="shared" si="26"/>
        <v>33042737.336218752</v>
      </c>
      <c r="AC64" s="22">
        <f t="shared" si="26"/>
        <v>34867896.420136526</v>
      </c>
      <c r="AD64" s="22">
        <f t="shared" si="26"/>
        <v>36791234.346934438</v>
      </c>
      <c r="AE64" s="22">
        <f t="shared" si="26"/>
        <v>38817936.894303888</v>
      </c>
      <c r="AF64" s="22">
        <f t="shared" si="26"/>
        <v>40953460.202242725</v>
      </c>
    </row>
    <row r="65" spans="2:42" s="26" customFormat="1" x14ac:dyDescent="0.35">
      <c r="B65" s="48" t="s">
        <v>283</v>
      </c>
      <c r="C65" s="49">
        <f>SUM(C62:C64)</f>
        <v>6000000</v>
      </c>
      <c r="D65" s="49">
        <f t="shared" ref="D65:AF65" si="27">SUM(D62:D64)</f>
        <v>8984003.5598940775</v>
      </c>
      <c r="E65" s="49">
        <f t="shared" si="27"/>
        <v>11037836.946532883</v>
      </c>
      <c r="F65" s="49">
        <f t="shared" si="27"/>
        <v>13519384.171561524</v>
      </c>
      <c r="G65" s="49">
        <f t="shared" si="27"/>
        <v>16459688.072859718</v>
      </c>
      <c r="H65" s="49">
        <f t="shared" si="27"/>
        <v>19892280.951207556</v>
      </c>
      <c r="I65" s="49">
        <f t="shared" si="27"/>
        <v>23853405.747831896</v>
      </c>
      <c r="J65" s="49">
        <f t="shared" si="27"/>
        <v>28382258.511592776</v>
      </c>
      <c r="K65" s="49">
        <f t="shared" si="27"/>
        <v>33521254.313214917</v>
      </c>
      <c r="L65" s="49">
        <f t="shared" si="27"/>
        <v>39316318.98902294</v>
      </c>
      <c r="M65" s="49">
        <f t="shared" si="27"/>
        <v>45817209.34552674</v>
      </c>
      <c r="N65" s="49">
        <f t="shared" si="27"/>
        <v>53315692.968156427</v>
      </c>
      <c r="O65" s="49">
        <f t="shared" si="27"/>
        <v>62091163.434836648</v>
      </c>
      <c r="P65" s="49">
        <f t="shared" si="27"/>
        <v>72283937.290298611</v>
      </c>
      <c r="Q65" s="49">
        <f t="shared" si="27"/>
        <v>84049968.951958582</v>
      </c>
      <c r="R65" s="49">
        <f t="shared" si="27"/>
        <v>97562611.71054773</v>
      </c>
      <c r="S65" s="49">
        <f t="shared" si="27"/>
        <v>113014578.32568134</v>
      </c>
      <c r="T65" s="49">
        <f t="shared" si="27"/>
        <v>130620123.92692842</v>
      </c>
      <c r="U65" s="49">
        <f t="shared" si="27"/>
        <v>150617476.5213266</v>
      </c>
      <c r="V65" s="49">
        <f t="shared" si="27"/>
        <v>173271543.29462776</v>
      </c>
      <c r="W65" s="49">
        <f t="shared" si="27"/>
        <v>198395941.39801449</v>
      </c>
      <c r="X65" s="49">
        <f t="shared" si="27"/>
        <v>225024852.16677922</v>
      </c>
      <c r="Y65" s="49">
        <f t="shared" si="27"/>
        <v>253133108.59030634</v>
      </c>
      <c r="Z65" s="49">
        <f t="shared" si="27"/>
        <v>282800593.95598692</v>
      </c>
      <c r="AA65" s="49">
        <f t="shared" si="27"/>
        <v>314111422.35576779</v>
      </c>
      <c r="AB65" s="49">
        <f t="shared" si="27"/>
        <v>347154159.69198656</v>
      </c>
      <c r="AC65" s="49">
        <f t="shared" si="27"/>
        <v>382022056.11212307</v>
      </c>
      <c r="AD65" s="49">
        <f t="shared" si="27"/>
        <v>418813290.45905751</v>
      </c>
      <c r="AE65" s="49">
        <f t="shared" si="27"/>
        <v>457631227.35336137</v>
      </c>
      <c r="AF65" s="49">
        <f t="shared" si="27"/>
        <v>498584687.5556041</v>
      </c>
      <c r="AG65" s="33"/>
      <c r="AH65" s="33"/>
      <c r="AI65" s="33"/>
      <c r="AJ65" s="33"/>
      <c r="AK65" s="33"/>
      <c r="AL65" s="33"/>
      <c r="AM65" s="33"/>
      <c r="AN65" s="33"/>
      <c r="AO65" s="33"/>
      <c r="AP65" s="33"/>
    </row>
    <row r="66" spans="2:42" s="26" customFormat="1" ht="15" thickBot="1" x14ac:dyDescent="0.4">
      <c r="B66" s="46" t="s">
        <v>284</v>
      </c>
      <c r="C66" s="47">
        <f>C61+C65</f>
        <v>93279000.531703353</v>
      </c>
      <c r="D66" s="47">
        <f t="shared" ref="D66:AF66" si="28">D61+D65</f>
        <v>126365230.39332888</v>
      </c>
      <c r="E66" s="47">
        <f t="shared" si="28"/>
        <v>128859630.72946322</v>
      </c>
      <c r="F66" s="47">
        <f t="shared" si="28"/>
        <v>131483737.51593181</v>
      </c>
      <c r="G66" s="47">
        <f t="shared" si="28"/>
        <v>134215521.9139207</v>
      </c>
      <c r="H66" s="47">
        <f t="shared" si="28"/>
        <v>137028378.27451286</v>
      </c>
      <c r="I66" s="47">
        <f t="shared" si="28"/>
        <v>139890486.84455481</v>
      </c>
      <c r="J66" s="47">
        <f t="shared" si="28"/>
        <v>142764097.16200173</v>
      </c>
      <c r="K66" s="47">
        <f t="shared" si="28"/>
        <v>145604722.68436736</v>
      </c>
      <c r="L66" s="47">
        <f t="shared" si="28"/>
        <v>148360236.08628556</v>
      </c>
      <c r="M66" s="47">
        <f t="shared" si="28"/>
        <v>150969853.42580703</v>
      </c>
      <c r="N66" s="47">
        <f t="shared" si="28"/>
        <v>153600822.2356751</v>
      </c>
      <c r="O66" s="47">
        <f t="shared" si="28"/>
        <v>156392371.40835285</v>
      </c>
      <c r="P66" s="47">
        <f t="shared" si="28"/>
        <v>159327149.24269766</v>
      </c>
      <c r="Q66" s="47">
        <f t="shared" si="28"/>
        <v>162383863.54362369</v>
      </c>
      <c r="R66" s="47">
        <f t="shared" si="28"/>
        <v>165536727.10461357</v>
      </c>
      <c r="S66" s="47">
        <f t="shared" si="28"/>
        <v>168754834.39372724</v>
      </c>
      <c r="T66" s="47">
        <f t="shared" si="28"/>
        <v>172001461.30205283</v>
      </c>
      <c r="U66" s="47">
        <f t="shared" si="28"/>
        <v>175233278.86869338</v>
      </c>
      <c r="V66" s="47">
        <f t="shared" si="28"/>
        <v>178399470.84273925</v>
      </c>
      <c r="W66" s="47">
        <f t="shared" si="28"/>
        <v>198395941.3980158</v>
      </c>
      <c r="X66" s="47">
        <f t="shared" si="28"/>
        <v>225024852.16678053</v>
      </c>
      <c r="Y66" s="47">
        <f t="shared" si="28"/>
        <v>253133108.59030765</v>
      </c>
      <c r="Z66" s="47">
        <f t="shared" si="28"/>
        <v>282800593.95598823</v>
      </c>
      <c r="AA66" s="47">
        <f t="shared" si="28"/>
        <v>314111422.3557691</v>
      </c>
      <c r="AB66" s="47">
        <f t="shared" si="28"/>
        <v>347154159.69198787</v>
      </c>
      <c r="AC66" s="47">
        <f t="shared" si="28"/>
        <v>382022056.11212438</v>
      </c>
      <c r="AD66" s="47">
        <f t="shared" si="28"/>
        <v>418813290.45905882</v>
      </c>
      <c r="AE66" s="47">
        <f t="shared" si="28"/>
        <v>457631227.35336268</v>
      </c>
      <c r="AF66" s="47">
        <f t="shared" si="28"/>
        <v>498584687.55560541</v>
      </c>
      <c r="AG66" s="33"/>
      <c r="AH66" s="33"/>
      <c r="AI66" s="33"/>
      <c r="AJ66" s="33"/>
      <c r="AK66" s="33"/>
      <c r="AL66" s="33"/>
      <c r="AM66" s="33"/>
      <c r="AN66" s="33"/>
      <c r="AO66" s="33"/>
      <c r="AP66" s="33"/>
    </row>
    <row r="67" spans="2:42" ht="15" thickTop="1" x14ac:dyDescent="0.35"/>
    <row r="68" spans="2:42" x14ac:dyDescent="0.35">
      <c r="B68" t="s">
        <v>285</v>
      </c>
      <c r="C68" s="22">
        <f t="shared" ref="C68:AF68" si="29">C49-C66</f>
        <v>0</v>
      </c>
      <c r="D68" s="22">
        <f t="shared" si="29"/>
        <v>0</v>
      </c>
      <c r="E68" s="22">
        <f t="shared" si="29"/>
        <v>0</v>
      </c>
      <c r="F68" s="22">
        <f t="shared" si="29"/>
        <v>0</v>
      </c>
      <c r="G68" s="22">
        <f t="shared" si="29"/>
        <v>0</v>
      </c>
      <c r="H68" s="22">
        <f t="shared" si="29"/>
        <v>0</v>
      </c>
      <c r="I68" s="22">
        <f t="shared" si="29"/>
        <v>0</v>
      </c>
      <c r="J68" s="22">
        <f t="shared" si="29"/>
        <v>0</v>
      </c>
      <c r="K68" s="22">
        <f t="shared" si="29"/>
        <v>0</v>
      </c>
      <c r="L68" s="22">
        <f t="shared" si="29"/>
        <v>0</v>
      </c>
      <c r="M68" s="22">
        <f t="shared" si="29"/>
        <v>0</v>
      </c>
      <c r="N68" s="22">
        <f t="shared" si="29"/>
        <v>0</v>
      </c>
      <c r="O68" s="22">
        <f t="shared" si="29"/>
        <v>0</v>
      </c>
      <c r="P68" s="22">
        <f t="shared" si="29"/>
        <v>0</v>
      </c>
      <c r="Q68" s="22">
        <f t="shared" si="29"/>
        <v>0</v>
      </c>
      <c r="R68" s="22">
        <f t="shared" si="29"/>
        <v>0</v>
      </c>
      <c r="S68" s="22">
        <f t="shared" si="29"/>
        <v>0</v>
      </c>
      <c r="T68" s="22">
        <f t="shared" si="29"/>
        <v>0</v>
      </c>
      <c r="U68" s="22">
        <f t="shared" si="29"/>
        <v>0</v>
      </c>
      <c r="V68" s="22">
        <f t="shared" si="29"/>
        <v>0</v>
      </c>
      <c r="W68" s="22">
        <f t="shared" si="29"/>
        <v>0</v>
      </c>
      <c r="X68" s="22">
        <f t="shared" si="29"/>
        <v>0</v>
      </c>
      <c r="Y68" s="22">
        <f t="shared" si="29"/>
        <v>0</v>
      </c>
      <c r="Z68" s="22">
        <f t="shared" si="29"/>
        <v>0</v>
      </c>
      <c r="AA68" s="22">
        <f t="shared" si="29"/>
        <v>0</v>
      </c>
      <c r="AB68" s="22">
        <f t="shared" si="29"/>
        <v>0</v>
      </c>
      <c r="AC68" s="22">
        <f t="shared" si="29"/>
        <v>0</v>
      </c>
      <c r="AD68" s="22">
        <f t="shared" si="29"/>
        <v>0</v>
      </c>
      <c r="AE68" s="22">
        <f t="shared" si="29"/>
        <v>0</v>
      </c>
      <c r="AF68" s="22">
        <f t="shared" si="29"/>
        <v>0</v>
      </c>
    </row>
    <row r="70" spans="2:42" ht="26" x14ac:dyDescent="0.6">
      <c r="B70" s="32"/>
      <c r="C70" s="193" t="s">
        <v>286</v>
      </c>
      <c r="D70" s="193"/>
      <c r="E70" s="193"/>
      <c r="F70" s="193"/>
      <c r="G70" s="193"/>
      <c r="H70" s="193"/>
      <c r="I70" s="193"/>
      <c r="J70" s="193"/>
      <c r="K70" s="193"/>
      <c r="L70" s="193"/>
      <c r="M70" s="193"/>
      <c r="N70" s="193"/>
      <c r="O70" s="193"/>
      <c r="P70" s="193"/>
      <c r="Q70" s="193"/>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row>
    <row r="72" spans="2:42" x14ac:dyDescent="0.35">
      <c r="B72" s="1" t="str">
        <f t="shared" ref="B72:AF72" si="30">B3</f>
        <v>Item</v>
      </c>
      <c r="C72" s="1" t="str">
        <f t="shared" si="30"/>
        <v>Year 1</v>
      </c>
      <c r="D72" s="1" t="str">
        <f t="shared" si="30"/>
        <v>Year 2</v>
      </c>
      <c r="E72" s="1" t="str">
        <f t="shared" si="30"/>
        <v>Year 3</v>
      </c>
      <c r="F72" s="1" t="str">
        <f t="shared" si="30"/>
        <v>Year 4</v>
      </c>
      <c r="G72" s="1" t="str">
        <f t="shared" si="30"/>
        <v>Year 5</v>
      </c>
      <c r="H72" s="1" t="str">
        <f t="shared" si="30"/>
        <v>Year 6</v>
      </c>
      <c r="I72" s="1" t="str">
        <f t="shared" si="30"/>
        <v>Year 7</v>
      </c>
      <c r="J72" s="1" t="str">
        <f t="shared" si="30"/>
        <v>Year 8</v>
      </c>
      <c r="K72" s="1" t="str">
        <f t="shared" si="30"/>
        <v>Year 9</v>
      </c>
      <c r="L72" s="1" t="str">
        <f t="shared" si="30"/>
        <v>Year 10</v>
      </c>
      <c r="M72" s="1" t="str">
        <f t="shared" si="30"/>
        <v>Year 11</v>
      </c>
      <c r="N72" s="1" t="str">
        <f t="shared" si="30"/>
        <v>Year 12</v>
      </c>
      <c r="O72" s="1" t="str">
        <f t="shared" si="30"/>
        <v>Year 13</v>
      </c>
      <c r="P72" s="1" t="str">
        <f t="shared" si="30"/>
        <v>Year 14</v>
      </c>
      <c r="Q72" s="1" t="str">
        <f t="shared" si="30"/>
        <v>Year 15</v>
      </c>
      <c r="R72" s="1" t="str">
        <f t="shared" si="30"/>
        <v>Year 16</v>
      </c>
      <c r="S72" s="1" t="str">
        <f t="shared" si="30"/>
        <v>Year 17</v>
      </c>
      <c r="T72" s="1" t="str">
        <f t="shared" si="30"/>
        <v>Year 18</v>
      </c>
      <c r="U72" s="1" t="str">
        <f t="shared" si="30"/>
        <v>Year 19</v>
      </c>
      <c r="V72" s="1" t="str">
        <f t="shared" si="30"/>
        <v>Year 20</v>
      </c>
      <c r="W72" s="1" t="str">
        <f t="shared" si="30"/>
        <v>Year 21</v>
      </c>
      <c r="X72" s="1" t="str">
        <f t="shared" si="30"/>
        <v>Year 22</v>
      </c>
      <c r="Y72" s="1" t="str">
        <f t="shared" si="30"/>
        <v>Year 23</v>
      </c>
      <c r="Z72" s="1" t="str">
        <f t="shared" si="30"/>
        <v>Year 24</v>
      </c>
      <c r="AA72" s="1" t="str">
        <f t="shared" si="30"/>
        <v>Year 25</v>
      </c>
      <c r="AB72" s="1" t="str">
        <f t="shared" si="30"/>
        <v>Year 26</v>
      </c>
      <c r="AC72" s="1" t="str">
        <f t="shared" si="30"/>
        <v>Year 27</v>
      </c>
      <c r="AD72" s="1" t="str">
        <f t="shared" si="30"/>
        <v>Year 28</v>
      </c>
      <c r="AE72" s="1" t="str">
        <f t="shared" si="30"/>
        <v>Year 29</v>
      </c>
      <c r="AF72" s="1" t="str">
        <f t="shared" si="30"/>
        <v>Year 30</v>
      </c>
      <c r="AG72">
        <f>AG37</f>
        <v>0</v>
      </c>
    </row>
    <row r="73" spans="2:42" s="26" customFormat="1" x14ac:dyDescent="0.35">
      <c r="B73" s="48" t="s">
        <v>287</v>
      </c>
      <c r="C73" s="49">
        <f t="shared" ref="C73:AF73" si="31">SUM(C74:C78)</f>
        <v>0</v>
      </c>
      <c r="D73" s="49">
        <f t="shared" si="31"/>
        <v>2984003.5598940784</v>
      </c>
      <c r="E73" s="49">
        <f t="shared" si="31"/>
        <v>2053833.386638805</v>
      </c>
      <c r="F73" s="49">
        <f t="shared" si="31"/>
        <v>2481547.2250286425</v>
      </c>
      <c r="G73" s="49">
        <f t="shared" si="31"/>
        <v>2940303.9012981933</v>
      </c>
      <c r="H73" s="49">
        <f t="shared" si="31"/>
        <v>3432592.8783478374</v>
      </c>
      <c r="I73" s="49">
        <f t="shared" si="31"/>
        <v>3961124.7966243392</v>
      </c>
      <c r="J73" s="49">
        <f t="shared" si="31"/>
        <v>4528852.7637608787</v>
      </c>
      <c r="K73" s="49">
        <f t="shared" si="31"/>
        <v>5138995.8016221402</v>
      </c>
      <c r="L73" s="49">
        <f t="shared" si="31"/>
        <v>5795064.6758080246</v>
      </c>
      <c r="M73" s="49">
        <f t="shared" si="31"/>
        <v>6500890.3565038033</v>
      </c>
      <c r="N73" s="49">
        <f t="shared" si="31"/>
        <v>7498483.6226296853</v>
      </c>
      <c r="O73" s="49">
        <f t="shared" si="31"/>
        <v>8775470.4666802231</v>
      </c>
      <c r="P73" s="49">
        <f t="shared" si="31"/>
        <v>10192773.855461959</v>
      </c>
      <c r="Q73" s="49">
        <f t="shared" si="31"/>
        <v>11766031.661659973</v>
      </c>
      <c r="R73" s="49">
        <f t="shared" si="31"/>
        <v>13512642.758589145</v>
      </c>
      <c r="S73" s="49">
        <f t="shared" si="31"/>
        <v>15451966.615133613</v>
      </c>
      <c r="T73" s="49">
        <f t="shared" si="31"/>
        <v>17605545.601247076</v>
      </c>
      <c r="U73" s="49">
        <f t="shared" si="31"/>
        <v>19997352.594398182</v>
      </c>
      <c r="V73" s="49">
        <f t="shared" si="31"/>
        <v>22654066.773301143</v>
      </c>
      <c r="W73" s="49">
        <f t="shared" si="31"/>
        <v>25124398.103386745</v>
      </c>
      <c r="X73" s="49">
        <f t="shared" si="31"/>
        <v>26628910.768764719</v>
      </c>
      <c r="Y73" s="49">
        <f t="shared" si="31"/>
        <v>28108256.423527114</v>
      </c>
      <c r="Z73" s="49">
        <f t="shared" si="31"/>
        <v>29667485.365680601</v>
      </c>
      <c r="AA73" s="49">
        <f t="shared" si="31"/>
        <v>31310828.399780855</v>
      </c>
      <c r="AB73" s="49">
        <f t="shared" si="31"/>
        <v>33042737.336218752</v>
      </c>
      <c r="AC73" s="49">
        <f t="shared" si="31"/>
        <v>34867896.420136526</v>
      </c>
      <c r="AD73" s="49">
        <f t="shared" si="31"/>
        <v>36791234.346934438</v>
      </c>
      <c r="AE73" s="49">
        <f t="shared" si="31"/>
        <v>38817936.894303888</v>
      </c>
      <c r="AF73" s="49">
        <f t="shared" si="31"/>
        <v>40953460.202242725</v>
      </c>
      <c r="AG73" s="33"/>
      <c r="AH73" s="33"/>
      <c r="AI73" s="33"/>
      <c r="AJ73" s="33"/>
      <c r="AK73" s="33"/>
      <c r="AL73" s="33"/>
      <c r="AM73" s="33"/>
      <c r="AN73" s="33"/>
      <c r="AO73" s="33"/>
      <c r="AP73" s="33"/>
    </row>
    <row r="74" spans="2:42" x14ac:dyDescent="0.35">
      <c r="B74" s="55" t="s">
        <v>253</v>
      </c>
      <c r="C74" s="22">
        <f t="shared" ref="C74:AF74" si="32">C22</f>
        <v>0</v>
      </c>
      <c r="D74" s="22">
        <f t="shared" si="32"/>
        <v>2984003.5598940784</v>
      </c>
      <c r="E74" s="22">
        <f t="shared" si="32"/>
        <v>2053833.386638805</v>
      </c>
      <c r="F74" s="22">
        <f t="shared" si="32"/>
        <v>2481547.2250286425</v>
      </c>
      <c r="G74" s="22">
        <f t="shared" si="32"/>
        <v>2940303.9012981933</v>
      </c>
      <c r="H74" s="22">
        <f t="shared" si="32"/>
        <v>3432592.8783478374</v>
      </c>
      <c r="I74" s="22">
        <f t="shared" si="32"/>
        <v>3961124.7966243392</v>
      </c>
      <c r="J74" s="22">
        <f t="shared" si="32"/>
        <v>4528852.7637608787</v>
      </c>
      <c r="K74" s="22">
        <f t="shared" si="32"/>
        <v>5138995.8016221402</v>
      </c>
      <c r="L74" s="22">
        <f t="shared" si="32"/>
        <v>5795064.6758080246</v>
      </c>
      <c r="M74" s="22">
        <f t="shared" si="32"/>
        <v>6500890.3565038033</v>
      </c>
      <c r="N74" s="22">
        <f t="shared" si="32"/>
        <v>7498483.6226296853</v>
      </c>
      <c r="O74" s="22">
        <f t="shared" si="32"/>
        <v>8775470.4666802231</v>
      </c>
      <c r="P74" s="22">
        <f t="shared" si="32"/>
        <v>10192773.855461959</v>
      </c>
      <c r="Q74" s="22">
        <f t="shared" si="32"/>
        <v>11766031.661659973</v>
      </c>
      <c r="R74" s="22">
        <f t="shared" si="32"/>
        <v>13512642.758589145</v>
      </c>
      <c r="S74" s="22">
        <f t="shared" si="32"/>
        <v>15451966.615133613</v>
      </c>
      <c r="T74" s="22">
        <f t="shared" si="32"/>
        <v>17605545.601247076</v>
      </c>
      <c r="U74" s="22">
        <f t="shared" si="32"/>
        <v>19997352.594398182</v>
      </c>
      <c r="V74" s="22">
        <f t="shared" si="32"/>
        <v>22654066.773301143</v>
      </c>
      <c r="W74" s="22">
        <f t="shared" si="32"/>
        <v>25124398.103386745</v>
      </c>
      <c r="X74" s="22">
        <f t="shared" si="32"/>
        <v>26628910.768764719</v>
      </c>
      <c r="Y74" s="22">
        <f t="shared" si="32"/>
        <v>28108256.423527114</v>
      </c>
      <c r="Z74" s="22">
        <f t="shared" si="32"/>
        <v>29667485.365680601</v>
      </c>
      <c r="AA74" s="22">
        <f t="shared" si="32"/>
        <v>31310828.399780855</v>
      </c>
      <c r="AB74" s="22">
        <f t="shared" si="32"/>
        <v>33042737.336218752</v>
      </c>
      <c r="AC74" s="22">
        <f t="shared" si="32"/>
        <v>34867896.420136526</v>
      </c>
      <c r="AD74" s="22">
        <f t="shared" si="32"/>
        <v>36791234.346934438</v>
      </c>
      <c r="AE74" s="22">
        <f t="shared" si="32"/>
        <v>38817936.894303888</v>
      </c>
      <c r="AF74" s="22">
        <f t="shared" si="32"/>
        <v>40953460.202242725</v>
      </c>
    </row>
    <row r="75" spans="2:42" x14ac:dyDescent="0.35">
      <c r="B75" t="s">
        <v>243</v>
      </c>
      <c r="C75" s="22">
        <f t="shared" ref="C75:AF75" si="33">-C11</f>
        <v>0</v>
      </c>
      <c r="D75" s="22">
        <f t="shared" si="33"/>
        <v>0</v>
      </c>
      <c r="E75" s="22">
        <f t="shared" si="33"/>
        <v>0</v>
      </c>
      <c r="F75" s="22">
        <f t="shared" si="33"/>
        <v>0</v>
      </c>
      <c r="G75" s="22">
        <f t="shared" si="33"/>
        <v>0</v>
      </c>
      <c r="H75" s="22">
        <f t="shared" si="33"/>
        <v>0</v>
      </c>
      <c r="I75" s="22">
        <f t="shared" si="33"/>
        <v>0</v>
      </c>
      <c r="J75" s="22">
        <f t="shared" si="33"/>
        <v>0</v>
      </c>
      <c r="K75" s="22">
        <f t="shared" si="33"/>
        <v>0</v>
      </c>
      <c r="L75" s="22">
        <f t="shared" si="33"/>
        <v>0</v>
      </c>
      <c r="M75" s="22">
        <f t="shared" si="33"/>
        <v>0</v>
      </c>
      <c r="N75" s="22">
        <f t="shared" si="33"/>
        <v>0</v>
      </c>
      <c r="O75" s="22">
        <f t="shared" si="33"/>
        <v>0</v>
      </c>
      <c r="P75" s="22">
        <f t="shared" si="33"/>
        <v>0</v>
      </c>
      <c r="Q75" s="22">
        <f t="shared" si="33"/>
        <v>0</v>
      </c>
      <c r="R75" s="22">
        <f t="shared" si="33"/>
        <v>0</v>
      </c>
      <c r="S75" s="22">
        <f t="shared" si="33"/>
        <v>0</v>
      </c>
      <c r="T75" s="22">
        <f t="shared" si="33"/>
        <v>0</v>
      </c>
      <c r="U75" s="22">
        <f t="shared" si="33"/>
        <v>0</v>
      </c>
      <c r="V75" s="22">
        <f t="shared" si="33"/>
        <v>0</v>
      </c>
      <c r="W75" s="22">
        <f t="shared" si="33"/>
        <v>0</v>
      </c>
      <c r="X75" s="22">
        <f t="shared" si="33"/>
        <v>0</v>
      </c>
      <c r="Y75" s="22">
        <f t="shared" si="33"/>
        <v>0</v>
      </c>
      <c r="Z75" s="22">
        <f t="shared" si="33"/>
        <v>0</v>
      </c>
      <c r="AA75" s="22">
        <f t="shared" si="33"/>
        <v>0</v>
      </c>
      <c r="AB75" s="22">
        <f t="shared" si="33"/>
        <v>0</v>
      </c>
      <c r="AC75" s="22">
        <f t="shared" si="33"/>
        <v>0</v>
      </c>
      <c r="AD75" s="22">
        <f t="shared" si="33"/>
        <v>0</v>
      </c>
      <c r="AE75" s="22">
        <f t="shared" si="33"/>
        <v>0</v>
      </c>
      <c r="AF75" s="22">
        <f t="shared" si="33"/>
        <v>0</v>
      </c>
    </row>
    <row r="76" spans="2:42" x14ac:dyDescent="0.35">
      <c r="B76" t="s">
        <v>288</v>
      </c>
      <c r="C76" s="8"/>
      <c r="D76" s="22">
        <f t="shared" ref="D76:AF76" si="34">C38-D38</f>
        <v>0</v>
      </c>
      <c r="E76" s="22">
        <f t="shared" si="34"/>
        <v>0</v>
      </c>
      <c r="F76" s="22">
        <f t="shared" si="34"/>
        <v>0</v>
      </c>
      <c r="G76" s="22">
        <f t="shared" si="34"/>
        <v>0</v>
      </c>
      <c r="H76" s="22">
        <f t="shared" si="34"/>
        <v>0</v>
      </c>
      <c r="I76" s="22">
        <f t="shared" si="34"/>
        <v>0</v>
      </c>
      <c r="J76" s="22">
        <f t="shared" si="34"/>
        <v>0</v>
      </c>
      <c r="K76" s="22">
        <f t="shared" si="34"/>
        <v>0</v>
      </c>
      <c r="L76" s="22">
        <f t="shared" si="34"/>
        <v>0</v>
      </c>
      <c r="M76" s="22">
        <f t="shared" si="34"/>
        <v>0</v>
      </c>
      <c r="N76" s="22">
        <f t="shared" si="34"/>
        <v>0</v>
      </c>
      <c r="O76" s="22">
        <f t="shared" si="34"/>
        <v>0</v>
      </c>
      <c r="P76" s="22">
        <f t="shared" si="34"/>
        <v>0</v>
      </c>
      <c r="Q76" s="22">
        <f t="shared" si="34"/>
        <v>0</v>
      </c>
      <c r="R76" s="22">
        <f t="shared" si="34"/>
        <v>0</v>
      </c>
      <c r="S76" s="22">
        <f t="shared" si="34"/>
        <v>0</v>
      </c>
      <c r="T76" s="22">
        <f t="shared" si="34"/>
        <v>0</v>
      </c>
      <c r="U76" s="22">
        <f t="shared" si="34"/>
        <v>0</v>
      </c>
      <c r="V76" s="22">
        <f t="shared" si="34"/>
        <v>0</v>
      </c>
      <c r="W76" s="22">
        <f t="shared" si="34"/>
        <v>0</v>
      </c>
      <c r="X76" s="22">
        <f t="shared" si="34"/>
        <v>0</v>
      </c>
      <c r="Y76" s="22">
        <f t="shared" si="34"/>
        <v>0</v>
      </c>
      <c r="Z76" s="22">
        <f t="shared" si="34"/>
        <v>0</v>
      </c>
      <c r="AA76" s="22">
        <f t="shared" si="34"/>
        <v>0</v>
      </c>
      <c r="AB76" s="22">
        <f t="shared" si="34"/>
        <v>0</v>
      </c>
      <c r="AC76" s="22">
        <f t="shared" si="34"/>
        <v>0</v>
      </c>
      <c r="AD76" s="22">
        <f t="shared" si="34"/>
        <v>0</v>
      </c>
      <c r="AE76" s="22">
        <f t="shared" si="34"/>
        <v>0</v>
      </c>
      <c r="AF76" s="22">
        <f t="shared" si="34"/>
        <v>0</v>
      </c>
    </row>
    <row r="77" spans="2:42" x14ac:dyDescent="0.35">
      <c r="B77" t="s">
        <v>289</v>
      </c>
      <c r="C77" s="8"/>
      <c r="D77" s="22">
        <f t="shared" ref="D77:AF77" si="35">D51-C51</f>
        <v>0</v>
      </c>
      <c r="E77" s="22">
        <f t="shared" si="35"/>
        <v>0</v>
      </c>
      <c r="F77" s="22">
        <f t="shared" si="35"/>
        <v>0</v>
      </c>
      <c r="G77" s="22">
        <f t="shared" si="35"/>
        <v>0</v>
      </c>
      <c r="H77" s="22">
        <f t="shared" si="35"/>
        <v>0</v>
      </c>
      <c r="I77" s="22">
        <f t="shared" si="35"/>
        <v>0</v>
      </c>
      <c r="J77" s="22">
        <f t="shared" si="35"/>
        <v>0</v>
      </c>
      <c r="K77" s="22">
        <f t="shared" si="35"/>
        <v>0</v>
      </c>
      <c r="L77" s="22">
        <f t="shared" si="35"/>
        <v>0</v>
      </c>
      <c r="M77" s="22">
        <f t="shared" si="35"/>
        <v>0</v>
      </c>
      <c r="N77" s="22">
        <f t="shared" si="35"/>
        <v>0</v>
      </c>
      <c r="O77" s="22">
        <f t="shared" si="35"/>
        <v>0</v>
      </c>
      <c r="P77" s="22">
        <f t="shared" si="35"/>
        <v>0</v>
      </c>
      <c r="Q77" s="22">
        <f t="shared" si="35"/>
        <v>0</v>
      </c>
      <c r="R77" s="22">
        <f t="shared" si="35"/>
        <v>0</v>
      </c>
      <c r="S77" s="22">
        <f t="shared" si="35"/>
        <v>0</v>
      </c>
      <c r="T77" s="22">
        <f t="shared" si="35"/>
        <v>0</v>
      </c>
      <c r="U77" s="22">
        <f t="shared" si="35"/>
        <v>0</v>
      </c>
      <c r="V77" s="22">
        <f t="shared" si="35"/>
        <v>0</v>
      </c>
      <c r="W77" s="22">
        <f t="shared" si="35"/>
        <v>0</v>
      </c>
      <c r="X77" s="22">
        <f t="shared" si="35"/>
        <v>0</v>
      </c>
      <c r="Y77" s="22">
        <f t="shared" si="35"/>
        <v>0</v>
      </c>
      <c r="Z77" s="22">
        <f t="shared" si="35"/>
        <v>0</v>
      </c>
      <c r="AA77" s="22">
        <f t="shared" si="35"/>
        <v>0</v>
      </c>
      <c r="AB77" s="22">
        <f t="shared" si="35"/>
        <v>0</v>
      </c>
      <c r="AC77" s="22">
        <f t="shared" si="35"/>
        <v>0</v>
      </c>
      <c r="AD77" s="22">
        <f t="shared" si="35"/>
        <v>0</v>
      </c>
      <c r="AE77" s="22">
        <f t="shared" si="35"/>
        <v>0</v>
      </c>
      <c r="AF77" s="22">
        <f t="shared" si="35"/>
        <v>0</v>
      </c>
    </row>
    <row r="78" spans="2:42" x14ac:dyDescent="0.35">
      <c r="B78" t="s">
        <v>290</v>
      </c>
      <c r="C78" s="8"/>
      <c r="D78" s="22">
        <f t="shared" ref="D78:AF78" si="36">C34-D34</f>
        <v>0</v>
      </c>
      <c r="E78" s="22">
        <f t="shared" si="36"/>
        <v>0</v>
      </c>
      <c r="F78" s="22">
        <f t="shared" si="36"/>
        <v>0</v>
      </c>
      <c r="G78" s="22">
        <f t="shared" si="36"/>
        <v>0</v>
      </c>
      <c r="H78" s="22">
        <f t="shared" si="36"/>
        <v>0</v>
      </c>
      <c r="I78" s="22">
        <f t="shared" si="36"/>
        <v>0</v>
      </c>
      <c r="J78" s="22">
        <f t="shared" si="36"/>
        <v>0</v>
      </c>
      <c r="K78" s="22">
        <f t="shared" si="36"/>
        <v>0</v>
      </c>
      <c r="L78" s="22">
        <f t="shared" si="36"/>
        <v>0</v>
      </c>
      <c r="M78" s="22">
        <f t="shared" si="36"/>
        <v>0</v>
      </c>
      <c r="N78" s="22">
        <f t="shared" si="36"/>
        <v>0</v>
      </c>
      <c r="O78" s="22">
        <f t="shared" si="36"/>
        <v>0</v>
      </c>
      <c r="P78" s="22">
        <f t="shared" si="36"/>
        <v>0</v>
      </c>
      <c r="Q78" s="22">
        <f t="shared" si="36"/>
        <v>0</v>
      </c>
      <c r="R78" s="22">
        <f t="shared" si="36"/>
        <v>0</v>
      </c>
      <c r="S78" s="22">
        <f t="shared" si="36"/>
        <v>0</v>
      </c>
      <c r="T78" s="22">
        <f t="shared" si="36"/>
        <v>0</v>
      </c>
      <c r="U78" s="22">
        <f t="shared" si="36"/>
        <v>0</v>
      </c>
      <c r="V78" s="22">
        <f t="shared" si="36"/>
        <v>0</v>
      </c>
      <c r="W78" s="22">
        <f t="shared" si="36"/>
        <v>0</v>
      </c>
      <c r="X78" s="22">
        <f t="shared" si="36"/>
        <v>0</v>
      </c>
      <c r="Y78" s="22">
        <f t="shared" si="36"/>
        <v>0</v>
      </c>
      <c r="Z78" s="22">
        <f t="shared" si="36"/>
        <v>0</v>
      </c>
      <c r="AA78" s="22">
        <f t="shared" si="36"/>
        <v>0</v>
      </c>
      <c r="AB78" s="22">
        <f t="shared" si="36"/>
        <v>0</v>
      </c>
      <c r="AC78" s="22">
        <f t="shared" si="36"/>
        <v>0</v>
      </c>
      <c r="AD78" s="22">
        <f t="shared" si="36"/>
        <v>0</v>
      </c>
      <c r="AE78" s="22">
        <f t="shared" si="36"/>
        <v>0</v>
      </c>
      <c r="AF78" s="22">
        <f t="shared" si="36"/>
        <v>0</v>
      </c>
    </row>
    <row r="79" spans="2:42" s="26" customFormat="1" x14ac:dyDescent="0.35">
      <c r="B79" s="48" t="s">
        <v>291</v>
      </c>
      <c r="C79" s="49">
        <f>SUM(C80:C81)</f>
        <v>-89335967.357640728</v>
      </c>
      <c r="D79" s="49">
        <f t="shared" ref="D79:AF79" si="37">SUM(D80:D81)</f>
        <v>-22007172.537964284</v>
      </c>
      <c r="E79" s="49">
        <f t="shared" si="37"/>
        <v>0</v>
      </c>
      <c r="F79" s="49">
        <f t="shared" si="37"/>
        <v>0</v>
      </c>
      <c r="G79" s="49">
        <f t="shared" si="37"/>
        <v>0</v>
      </c>
      <c r="H79" s="49">
        <f t="shared" si="37"/>
        <v>0</v>
      </c>
      <c r="I79" s="49">
        <f t="shared" si="37"/>
        <v>0</v>
      </c>
      <c r="J79" s="49">
        <f t="shared" si="37"/>
        <v>0</v>
      </c>
      <c r="K79" s="49">
        <f t="shared" si="37"/>
        <v>0</v>
      </c>
      <c r="L79" s="49">
        <f t="shared" si="37"/>
        <v>0</v>
      </c>
      <c r="M79" s="49">
        <f t="shared" si="37"/>
        <v>0</v>
      </c>
      <c r="N79" s="49">
        <f t="shared" si="37"/>
        <v>0</v>
      </c>
      <c r="O79" s="49">
        <f t="shared" si="37"/>
        <v>0</v>
      </c>
      <c r="P79" s="49">
        <f t="shared" si="37"/>
        <v>0</v>
      </c>
      <c r="Q79" s="49">
        <f t="shared" si="37"/>
        <v>0</v>
      </c>
      <c r="R79" s="49">
        <f t="shared" si="37"/>
        <v>0</v>
      </c>
      <c r="S79" s="49">
        <f t="shared" si="37"/>
        <v>0</v>
      </c>
      <c r="T79" s="49">
        <f t="shared" si="37"/>
        <v>0</v>
      </c>
      <c r="U79" s="49">
        <f t="shared" si="37"/>
        <v>0</v>
      </c>
      <c r="V79" s="49">
        <f t="shared" si="37"/>
        <v>0</v>
      </c>
      <c r="W79" s="49">
        <f t="shared" si="37"/>
        <v>0</v>
      </c>
      <c r="X79" s="49">
        <f t="shared" si="37"/>
        <v>0</v>
      </c>
      <c r="Y79" s="49">
        <f t="shared" si="37"/>
        <v>0</v>
      </c>
      <c r="Z79" s="49">
        <f t="shared" si="37"/>
        <v>0</v>
      </c>
      <c r="AA79" s="49">
        <f t="shared" si="37"/>
        <v>0</v>
      </c>
      <c r="AB79" s="49">
        <f t="shared" si="37"/>
        <v>0</v>
      </c>
      <c r="AC79" s="49">
        <f t="shared" si="37"/>
        <v>0</v>
      </c>
      <c r="AD79" s="49">
        <f t="shared" si="37"/>
        <v>0</v>
      </c>
      <c r="AE79" s="49">
        <f t="shared" si="37"/>
        <v>0</v>
      </c>
      <c r="AF79" s="49">
        <f t="shared" si="37"/>
        <v>0</v>
      </c>
      <c r="AG79" s="33"/>
      <c r="AH79" s="33"/>
      <c r="AI79" s="33"/>
      <c r="AJ79" s="33"/>
      <c r="AK79" s="33"/>
      <c r="AL79" s="33"/>
      <c r="AM79" s="33"/>
      <c r="AN79" s="33"/>
      <c r="AO79" s="33"/>
      <c r="AP79" s="33"/>
    </row>
    <row r="80" spans="2:42" x14ac:dyDescent="0.35">
      <c r="B80" t="s">
        <v>292</v>
      </c>
      <c r="C80" s="127">
        <f>-(Inputs!W18+'NHFC Senior 1'!D35+'NHFC Senior 2'!D35+'NHFC Mezz'!D35+'NHFC ArmoMezz'!D36)</f>
        <v>-89335967.357640728</v>
      </c>
      <c r="D80" s="22">
        <f>-('NHFC Senior 1'!E35+'NHFC Senior 2'!E35+'NHFC Mezz'!E35+'NHFC ArmoMezz'!E36)</f>
        <v>-22007172.537964284</v>
      </c>
      <c r="E80" s="22">
        <f>-('NHFC Senior 1'!F35+'NHFC Senior 2'!F35+'NHFC Mezz'!F35+'NHFC ArmoMezz'!F36)</f>
        <v>0</v>
      </c>
      <c r="F80" s="22">
        <f>-('NHFC Senior 1'!G35+'NHFC Senior 2'!G35+'NHFC Mezz'!G35+'NHFC ArmoMezz'!G36)</f>
        <v>0</v>
      </c>
      <c r="G80" s="22">
        <f>-('NHFC Senior 1'!H35+'NHFC Senior 2'!H35+'NHFC Mezz'!H35+'NHFC ArmoMezz'!H36)</f>
        <v>0</v>
      </c>
      <c r="H80" s="22">
        <f>-('NHFC Senior 1'!I35+'NHFC Senior 2'!I35+'NHFC Mezz'!I35+'NHFC ArmoMezz'!I36)</f>
        <v>0</v>
      </c>
      <c r="I80" s="22">
        <f>-('NHFC Senior 1'!J35+'NHFC Senior 2'!J35+'NHFC Mezz'!J35+'NHFC ArmoMezz'!J36)</f>
        <v>0</v>
      </c>
      <c r="J80" s="22">
        <f>-('NHFC Senior 1'!K35+'NHFC Senior 2'!K35+'NHFC Mezz'!K35+'NHFC ArmoMezz'!K36)</f>
        <v>0</v>
      </c>
      <c r="K80" s="22">
        <f>-('NHFC Senior 1'!L35+'NHFC Senior 2'!L35+'NHFC Mezz'!L35+'NHFC ArmoMezz'!L36)</f>
        <v>0</v>
      </c>
      <c r="L80" s="22">
        <f>-('NHFC Senior 1'!M35+'NHFC Senior 2'!M35+'NHFC Mezz'!M35+'NHFC ArmoMezz'!M36)</f>
        <v>0</v>
      </c>
      <c r="M80" s="22">
        <f>-('NHFC Senior 1'!N35+'NHFC Senior 2'!N35+'NHFC Mezz'!N35+'NHFC ArmoMezz'!N36)</f>
        <v>0</v>
      </c>
      <c r="N80" s="22">
        <f>-('NHFC Senior 1'!O35+'NHFC Senior 2'!O35+'NHFC Mezz'!O35+'NHFC ArmoMezz'!O36)</f>
        <v>0</v>
      </c>
      <c r="O80" s="22">
        <f>-('NHFC Senior 1'!P35+'NHFC Senior 2'!P35+'NHFC Mezz'!P35+'NHFC ArmoMezz'!P36)</f>
        <v>0</v>
      </c>
      <c r="P80" s="22">
        <f>-('NHFC Senior 1'!Q35+'NHFC Senior 2'!Q35+'NHFC Mezz'!Q35+'NHFC ArmoMezz'!Q36)</f>
        <v>0</v>
      </c>
      <c r="Q80" s="22">
        <f>-('NHFC Senior 1'!R35+'NHFC Senior 2'!R35+'NHFC Mezz'!R35+'NHFC ArmoMezz'!R36)</f>
        <v>0</v>
      </c>
      <c r="R80" s="22">
        <f>-('NHFC Senior 1'!S35+'NHFC Senior 2'!S35+'NHFC Mezz'!S35+'NHFC ArmoMezz'!S36)</f>
        <v>0</v>
      </c>
      <c r="S80" s="22">
        <f>-('NHFC Senior 1'!T35+'NHFC Senior 2'!T35+'NHFC Mezz'!T35+'NHFC ArmoMezz'!T36)</f>
        <v>0</v>
      </c>
      <c r="T80" s="22">
        <f>-('NHFC Senior 1'!U35+'NHFC Senior 2'!U35+'NHFC Mezz'!U35+'NHFC ArmoMezz'!U36)</f>
        <v>0</v>
      </c>
      <c r="U80" s="22">
        <f>-('NHFC Senior 1'!V35+'NHFC Senior 2'!V35+'NHFC Mezz'!V35+'NHFC ArmoMezz'!V36)</f>
        <v>0</v>
      </c>
      <c r="V80" s="22">
        <f>-('NHFC Senior 1'!W35+'NHFC Senior 2'!W35+'NHFC Mezz'!W35+'NHFC ArmoMezz'!W36)</f>
        <v>0</v>
      </c>
      <c r="W80" s="22">
        <f>-('NHFC Senior 1'!X35+'NHFC Senior 2'!X35+'NHFC Mezz'!X35+'NHFC ArmoMezz'!X36)</f>
        <v>0</v>
      </c>
      <c r="X80" s="22">
        <f>-('NHFC Senior 1'!Y35+'NHFC Senior 2'!Y35+'NHFC Mezz'!Y35+'NHFC ArmoMezz'!Y36)</f>
        <v>0</v>
      </c>
      <c r="Y80" s="22">
        <f>-('NHFC Senior 1'!Z35+'NHFC Senior 2'!Z35+'NHFC Mezz'!Z35+'NHFC ArmoMezz'!Z36)</f>
        <v>0</v>
      </c>
      <c r="Z80" s="22">
        <f>-('NHFC Senior 1'!AA35+'NHFC Senior 2'!AA35+'NHFC Mezz'!AA35+'NHFC ArmoMezz'!AA36)</f>
        <v>0</v>
      </c>
      <c r="AA80" s="22">
        <f>-('NHFC Senior 1'!AB35+'NHFC Senior 2'!AB35+'NHFC Mezz'!AB35+'NHFC ArmoMezz'!AB36)</f>
        <v>0</v>
      </c>
      <c r="AB80" s="22">
        <f>-('NHFC Senior 1'!AC35+'NHFC Senior 2'!AC35+'NHFC Mezz'!AC35+'NHFC ArmoMezz'!AC36)</f>
        <v>0</v>
      </c>
      <c r="AC80" s="22">
        <f>-('NHFC Senior 1'!AD35+'NHFC Senior 2'!AD35+'NHFC Mezz'!AD35+'NHFC ArmoMezz'!AD36)</f>
        <v>0</v>
      </c>
      <c r="AD80" s="22">
        <f>-('NHFC Senior 1'!AE35+'NHFC Senior 2'!AE35+'NHFC Mezz'!AE35+'NHFC ArmoMezz'!AE36)</f>
        <v>0</v>
      </c>
      <c r="AE80" s="22">
        <f>-('NHFC Senior 1'!AF35+'NHFC Senior 2'!AF35+'NHFC Mezz'!AF35+'NHFC ArmoMezz'!AF36)</f>
        <v>0</v>
      </c>
      <c r="AF80" s="22">
        <f>-('NHFC Senior 1'!AG35+'NHFC Senior 2'!AG35+'NHFC Mezz'!AG35+'NHFC ArmoMezz'!AG36)</f>
        <v>0</v>
      </c>
    </row>
    <row r="81" spans="2:42" x14ac:dyDescent="0.35">
      <c r="B81" t="s">
        <v>293</v>
      </c>
    </row>
    <row r="82" spans="2:42" s="26" customFormat="1" x14ac:dyDescent="0.35">
      <c r="B82" s="48" t="s">
        <v>294</v>
      </c>
      <c r="C82" s="49">
        <f>SUM(C83:C87)</f>
        <v>89335967.357640728</v>
      </c>
      <c r="D82" s="49">
        <f t="shared" ref="D82:AF82" si="38">SUM(D83:D87)</f>
        <v>21582215.733232465</v>
      </c>
      <c r="E82" s="49">
        <f t="shared" si="38"/>
        <v>-1812530.5130596005</v>
      </c>
      <c r="F82" s="49">
        <f t="shared" si="38"/>
        <v>-2007296.2331972765</v>
      </c>
      <c r="G82" s="49">
        <f t="shared" si="38"/>
        <v>-2222990.5310705695</v>
      </c>
      <c r="H82" s="49">
        <f t="shared" si="38"/>
        <v>-2461862.2899312475</v>
      </c>
      <c r="I82" s="49">
        <f t="shared" si="38"/>
        <v>-2726402.0470958659</v>
      </c>
      <c r="J82" s="49">
        <f t="shared" si="38"/>
        <v>-3019367.9609171487</v>
      </c>
      <c r="K82" s="49">
        <f t="shared" si="38"/>
        <v>-3343814.5680399071</v>
      </c>
      <c r="L82" s="49">
        <f t="shared" si="38"/>
        <v>-3703124.6307719275</v>
      </c>
      <c r="M82" s="49">
        <f t="shared" si="38"/>
        <v>-4101044.406618563</v>
      </c>
      <c r="N82" s="49">
        <f t="shared" si="38"/>
        <v>-4867514.8127616271</v>
      </c>
      <c r="O82" s="49">
        <f t="shared" si="38"/>
        <v>-5983921.2940024668</v>
      </c>
      <c r="P82" s="49">
        <f t="shared" si="38"/>
        <v>-7257996.0211171405</v>
      </c>
      <c r="Q82" s="49">
        <f t="shared" si="38"/>
        <v>-8709317.3607339766</v>
      </c>
      <c r="R82" s="49">
        <f t="shared" si="38"/>
        <v>-10359779.197599242</v>
      </c>
      <c r="S82" s="49">
        <f t="shared" si="38"/>
        <v>-12233859.326019946</v>
      </c>
      <c r="T82" s="49">
        <f t="shared" si="38"/>
        <v>-14358918.692921495</v>
      </c>
      <c r="U82" s="49">
        <f t="shared" si="38"/>
        <v>-16765535.027757622</v>
      </c>
      <c r="V82" s="49">
        <f t="shared" si="38"/>
        <v>-19487874.799255285</v>
      </c>
      <c r="W82" s="49">
        <f t="shared" si="38"/>
        <v>-5127927.5481101684</v>
      </c>
      <c r="X82" s="49">
        <f t="shared" si="38"/>
        <v>0</v>
      </c>
      <c r="Y82" s="49">
        <f t="shared" si="38"/>
        <v>0</v>
      </c>
      <c r="Z82" s="49">
        <f t="shared" si="38"/>
        <v>0</v>
      </c>
      <c r="AA82" s="49">
        <f t="shared" si="38"/>
        <v>0</v>
      </c>
      <c r="AB82" s="49">
        <f t="shared" si="38"/>
        <v>0</v>
      </c>
      <c r="AC82" s="49">
        <f t="shared" si="38"/>
        <v>0</v>
      </c>
      <c r="AD82" s="49">
        <f t="shared" si="38"/>
        <v>0</v>
      </c>
      <c r="AE82" s="49">
        <f t="shared" si="38"/>
        <v>0</v>
      </c>
      <c r="AF82" s="49">
        <f t="shared" si="38"/>
        <v>0</v>
      </c>
      <c r="AG82" s="33"/>
      <c r="AH82" s="33"/>
      <c r="AI82" s="33"/>
      <c r="AJ82" s="33"/>
      <c r="AK82" s="33"/>
      <c r="AL82" s="33"/>
      <c r="AM82" s="33"/>
      <c r="AN82" s="33"/>
      <c r="AO82" s="33"/>
      <c r="AP82" s="33"/>
    </row>
    <row r="83" spans="2:42" x14ac:dyDescent="0.35">
      <c r="B83" s="57" t="s">
        <v>295</v>
      </c>
      <c r="C83" s="22">
        <f>'NHFC Senior 1'!D35+'NHFC Senior 2'!D35+'NHFC Mezz'!D35+'NHFC ArmoMezz'!D36</f>
        <v>83335967.357640728</v>
      </c>
      <c r="D83" s="22">
        <f>'NHFC Senior 1'!E35+'NHFC Senior 2'!E35+'NHFC Mezz'!E35+'NHFC ArmoMezz'!E36</f>
        <v>22007172.537964284</v>
      </c>
      <c r="E83" s="22">
        <f>'NHFC Senior 1'!F35+'NHFC Senior 2'!F35+'NHFC Mezz'!F35+'NHFC ArmoMezz'!F36</f>
        <v>0</v>
      </c>
      <c r="F83" s="22">
        <f>'NHFC Senior 1'!G35+'NHFC Senior 2'!G35+'NHFC Mezz'!G35+'NHFC ArmoMezz'!G36</f>
        <v>0</v>
      </c>
      <c r="G83" s="22">
        <f>'NHFC Senior 1'!H35+'NHFC Senior 2'!H35+'NHFC Mezz'!H35+'NHFC ArmoMezz'!H36</f>
        <v>0</v>
      </c>
      <c r="H83" s="22">
        <f>'NHFC Senior 1'!I35+'NHFC Senior 2'!I35+'NHFC Mezz'!I35+'NHFC ArmoMezz'!I36</f>
        <v>0</v>
      </c>
      <c r="I83" s="22">
        <f>'NHFC Senior 1'!J35+'NHFC Senior 2'!J35+'NHFC Mezz'!J35+'NHFC ArmoMezz'!J36</f>
        <v>0</v>
      </c>
      <c r="J83" s="22">
        <f>'NHFC Senior 1'!K35+'NHFC Senior 2'!K35+'NHFC Mezz'!K35+'NHFC ArmoMezz'!K36</f>
        <v>0</v>
      </c>
      <c r="K83" s="22">
        <f>'NHFC Senior 1'!L35+'NHFC Senior 2'!L35+'NHFC Mezz'!L35+'NHFC ArmoMezz'!L36</f>
        <v>0</v>
      </c>
      <c r="L83" s="22">
        <f>'NHFC Senior 1'!M35+'NHFC Senior 2'!M35+'NHFC Mezz'!M35+'NHFC ArmoMezz'!M36</f>
        <v>0</v>
      </c>
      <c r="M83" s="22">
        <f>'NHFC Senior 1'!N35+'NHFC Senior 2'!N35+'NHFC Mezz'!N35+'NHFC ArmoMezz'!N36</f>
        <v>0</v>
      </c>
      <c r="N83" s="22">
        <f>'NHFC Senior 1'!O35+'NHFC Senior 2'!O35+'NHFC Mezz'!O35+'NHFC ArmoMezz'!O36</f>
        <v>0</v>
      </c>
      <c r="O83" s="22">
        <f>'NHFC Senior 1'!P35+'NHFC Senior 2'!P35+'NHFC Mezz'!P35+'NHFC ArmoMezz'!P36</f>
        <v>0</v>
      </c>
      <c r="P83" s="22">
        <f>'NHFC Senior 1'!Q35+'NHFC Senior 2'!Q35+'NHFC Mezz'!Q35+'NHFC ArmoMezz'!Q36</f>
        <v>0</v>
      </c>
      <c r="Q83" s="22">
        <f>'NHFC Senior 1'!R35+'NHFC Senior 2'!R35+'NHFC Mezz'!R35+'NHFC ArmoMezz'!R36</f>
        <v>0</v>
      </c>
      <c r="R83" s="22">
        <f>'NHFC Senior 1'!S35+'NHFC Senior 2'!S35+'NHFC Mezz'!S35+'NHFC ArmoMezz'!S36</f>
        <v>0</v>
      </c>
      <c r="S83" s="22">
        <f>'NHFC Senior 1'!T35+'NHFC Senior 2'!T35+'NHFC Mezz'!T35+'NHFC ArmoMezz'!T36</f>
        <v>0</v>
      </c>
      <c r="T83" s="22">
        <f>'NHFC Senior 1'!U35+'NHFC Senior 2'!U35+'NHFC Mezz'!U35+'NHFC ArmoMezz'!U36</f>
        <v>0</v>
      </c>
      <c r="U83" s="22">
        <f>'NHFC Senior 1'!V35+'NHFC Senior 2'!V35+'NHFC Mezz'!V35+'NHFC ArmoMezz'!V36</f>
        <v>0</v>
      </c>
      <c r="V83" s="22">
        <f>'NHFC Senior 1'!W35+'NHFC Senior 2'!W35+'NHFC Mezz'!W35+'NHFC ArmoMezz'!W36</f>
        <v>0</v>
      </c>
      <c r="W83" s="22">
        <f>'NHFC Senior 1'!X35+'NHFC Senior 2'!X35+'NHFC Mezz'!X35+'NHFC ArmoMezz'!X36</f>
        <v>0</v>
      </c>
      <c r="X83" s="22">
        <f>'NHFC Senior 1'!Y35+'NHFC Senior 2'!Y35+'NHFC Mezz'!Y35+'NHFC ArmoMezz'!Y36</f>
        <v>0</v>
      </c>
      <c r="Y83" s="22">
        <f>'NHFC Senior 1'!Z35+'NHFC Senior 2'!Z35+'NHFC Mezz'!Z35+'NHFC ArmoMezz'!Z36</f>
        <v>0</v>
      </c>
      <c r="Z83" s="22">
        <f>'NHFC Senior 1'!AA35+'NHFC Senior 2'!AA35+'NHFC Mezz'!AA35+'NHFC ArmoMezz'!AA36</f>
        <v>0</v>
      </c>
      <c r="AA83" s="22">
        <f>'NHFC Senior 1'!AB35+'NHFC Senior 2'!AB35+'NHFC Mezz'!AB35+'NHFC ArmoMezz'!AB36</f>
        <v>0</v>
      </c>
      <c r="AB83" s="22">
        <f>'NHFC Senior 1'!AC35+'NHFC Senior 2'!AC35+'NHFC Mezz'!AC35+'NHFC ArmoMezz'!AC36</f>
        <v>0</v>
      </c>
      <c r="AC83" s="22">
        <f>'NHFC Senior 1'!AD35+'NHFC Senior 2'!AD35+'NHFC Mezz'!AD35+'NHFC ArmoMezz'!AD36</f>
        <v>0</v>
      </c>
      <c r="AD83" s="22">
        <f>'NHFC Senior 1'!AE35+'NHFC Senior 2'!AE35+'NHFC Mezz'!AE35+'NHFC ArmoMezz'!AE36</f>
        <v>0</v>
      </c>
      <c r="AE83" s="22">
        <f>'NHFC Senior 1'!AF35+'NHFC Senior 2'!AF35+'NHFC Mezz'!AF35+'NHFC ArmoMezz'!AF36</f>
        <v>0</v>
      </c>
      <c r="AF83" s="22">
        <f>'NHFC Senior 1'!AG35+'NHFC Senior 2'!AG35+'NHFC Mezz'!AG35+'NHFC ArmoMezz'!AG36</f>
        <v>0</v>
      </c>
    </row>
    <row r="84" spans="2:42" x14ac:dyDescent="0.35">
      <c r="B84" t="s">
        <v>293</v>
      </c>
    </row>
    <row r="85" spans="2:42" x14ac:dyDescent="0.35">
      <c r="B85" s="57" t="s">
        <v>296</v>
      </c>
      <c r="C85" s="22">
        <f>-('NHFC Senior 1'!D32+'NHFC Senior 2'!D32+'NHFC ArmoMezz'!D33)-'NHFC Mezz'!D31</f>
        <v>0</v>
      </c>
      <c r="D85" s="22">
        <f>-('NHFC Senior 1'!E32+'NHFC Senior 2'!E32+'NHFC ArmoMezz'!E33)-'NHFC Mezz'!E31</f>
        <v>-424956.8047318192</v>
      </c>
      <c r="E85" s="22">
        <f>-('NHFC Senior 1'!F32+'NHFC Senior 2'!F32+'NHFC ArmoMezz'!F33)-'NHFC Mezz'!F31</f>
        <v>-1812530.5130596005</v>
      </c>
      <c r="F85" s="22">
        <f>-('NHFC Senior 1'!G32+'NHFC Senior 2'!G32+'NHFC ArmoMezz'!G33)-'NHFC Mezz'!G31</f>
        <v>-2007296.2331972765</v>
      </c>
      <c r="G85" s="22">
        <f>-('NHFC Senior 1'!H32+'NHFC Senior 2'!H32+'NHFC ArmoMezz'!H33)-'NHFC Mezz'!H31</f>
        <v>-2222990.5310705695</v>
      </c>
      <c r="H85" s="22">
        <f>-('NHFC Senior 1'!I32+'NHFC Senior 2'!I32+'NHFC ArmoMezz'!I33)-'NHFC Mezz'!I31</f>
        <v>-2461862.2899312475</v>
      </c>
      <c r="I85" s="22">
        <f>-('NHFC Senior 1'!J32+'NHFC Senior 2'!J32+'NHFC ArmoMezz'!J33)-'NHFC Mezz'!J31</f>
        <v>-2726402.0470958659</v>
      </c>
      <c r="J85" s="22">
        <f>-('NHFC Senior 1'!K32+'NHFC Senior 2'!K32+'NHFC ArmoMezz'!K33)-'NHFC Mezz'!K31</f>
        <v>-3019367.9609171487</v>
      </c>
      <c r="K85" s="22">
        <f>-('NHFC Senior 1'!L32+'NHFC Senior 2'!L32+'NHFC ArmoMezz'!L33)-'NHFC Mezz'!L31</f>
        <v>-3343814.5680399071</v>
      </c>
      <c r="L85" s="22">
        <f>-('NHFC Senior 1'!M32+'NHFC Senior 2'!M32+'NHFC ArmoMezz'!M33)-'NHFC Mezz'!M31</f>
        <v>-3703124.6307719275</v>
      </c>
      <c r="M85" s="22">
        <f>-('NHFC Senior 1'!N32+'NHFC Senior 2'!N32+'NHFC ArmoMezz'!N33)-'NHFC Mezz'!N31</f>
        <v>-4101044.406618563</v>
      </c>
      <c r="N85" s="22">
        <f>-('NHFC Senior 1'!O32+'NHFC Senior 2'!O32+'NHFC ArmoMezz'!O33)-'NHFC Mezz'!O31</f>
        <v>-4867514.8127616271</v>
      </c>
      <c r="O85" s="22">
        <f>-('NHFC Senior 1'!P32+'NHFC Senior 2'!P32+'NHFC ArmoMezz'!P33)-'NHFC Mezz'!P31</f>
        <v>-5983921.2940024668</v>
      </c>
      <c r="P85" s="22">
        <f>-('NHFC Senior 1'!Q32+'NHFC Senior 2'!Q32+'NHFC ArmoMezz'!Q33)-'NHFC Mezz'!Q31</f>
        <v>-7257996.0211171405</v>
      </c>
      <c r="Q85" s="22">
        <f>-('NHFC Senior 1'!R32+'NHFC Senior 2'!R32+'NHFC ArmoMezz'!R33)-'NHFC Mezz'!R31</f>
        <v>-8709317.3607339766</v>
      </c>
      <c r="R85" s="22">
        <f>-('NHFC Senior 1'!S32+'NHFC Senior 2'!S32+'NHFC ArmoMezz'!S33)-'NHFC Mezz'!S31</f>
        <v>-10359779.197599242</v>
      </c>
      <c r="S85" s="22">
        <f>-('NHFC Senior 1'!T32+'NHFC Senior 2'!T32+'NHFC ArmoMezz'!T33)-'NHFC Mezz'!T31</f>
        <v>-12233859.326019946</v>
      </c>
      <c r="T85" s="22">
        <f>-('NHFC Senior 1'!U32+'NHFC Senior 2'!U32+'NHFC ArmoMezz'!U33)-'NHFC Mezz'!U31</f>
        <v>-14358918.692921495</v>
      </c>
      <c r="U85" s="22">
        <f>-('NHFC Senior 1'!V32+'NHFC Senior 2'!V32+'NHFC ArmoMezz'!V33)-'NHFC Mezz'!V31</f>
        <v>-16765535.027757622</v>
      </c>
      <c r="V85" s="22">
        <f>-('NHFC Senior 1'!W32+'NHFC Senior 2'!W32+'NHFC ArmoMezz'!W33)-'NHFC Mezz'!W31</f>
        <v>-19487874.799255285</v>
      </c>
      <c r="W85" s="22">
        <f>-('NHFC Senior 1'!X32+'NHFC Senior 2'!X32+'NHFC ArmoMezz'!X33)-'NHFC Mezz'!X31</f>
        <v>-5127927.5481101684</v>
      </c>
      <c r="X85" s="22">
        <f>-('NHFC Senior 1'!Y32+'NHFC Senior 2'!Y32+'NHFC ArmoMezz'!Y33)-'NHFC Mezz'!Y31</f>
        <v>0</v>
      </c>
      <c r="Y85" s="22">
        <f>-('NHFC Senior 1'!Z32+'NHFC Senior 2'!Z32+'NHFC ArmoMezz'!Z33)-'NHFC Mezz'!Z31</f>
        <v>0</v>
      </c>
      <c r="Z85" s="22">
        <f>-('NHFC Senior 1'!AA32+'NHFC Senior 2'!AA32+'NHFC ArmoMezz'!AA33)-'NHFC Mezz'!AA31</f>
        <v>0</v>
      </c>
      <c r="AA85" s="22">
        <f>-('NHFC Senior 1'!AB32+'NHFC Senior 2'!AB32+'NHFC ArmoMezz'!AB33)-'NHFC Mezz'!AB31</f>
        <v>0</v>
      </c>
      <c r="AB85" s="22">
        <f>-('NHFC Senior 1'!AC32+'NHFC Senior 2'!AC32+'NHFC ArmoMezz'!AC33)-'NHFC Mezz'!AC31</f>
        <v>0</v>
      </c>
      <c r="AC85" s="22">
        <f>-('NHFC Senior 1'!AD32+'NHFC Senior 2'!AD32+'NHFC ArmoMezz'!AD33)-'NHFC Mezz'!AD31</f>
        <v>0</v>
      </c>
      <c r="AD85" s="22">
        <f>-('NHFC Senior 1'!AE32+'NHFC Senior 2'!AE32+'NHFC ArmoMezz'!AE33)-'NHFC Mezz'!AE31</f>
        <v>0</v>
      </c>
      <c r="AE85" s="22">
        <f>-('NHFC Senior 1'!AF32+'NHFC Senior 2'!AF32+'NHFC ArmoMezz'!AF33)-'NHFC Mezz'!AF31</f>
        <v>0</v>
      </c>
      <c r="AF85" s="22">
        <f>-('NHFC Senior 1'!AG32+'NHFC Senior 2'!AG32+'NHFC ArmoMezz'!AG33)-'NHFC Mezz'!AG31</f>
        <v>0</v>
      </c>
    </row>
    <row r="86" spans="2:42" x14ac:dyDescent="0.35">
      <c r="B86" s="58" t="s">
        <v>297</v>
      </c>
      <c r="C86" s="22">
        <f>Inputs!$W$18</f>
        <v>6000000</v>
      </c>
      <c r="D86">
        <v>0</v>
      </c>
      <c r="E86">
        <v>0</v>
      </c>
      <c r="F86">
        <v>0</v>
      </c>
      <c r="G86">
        <v>0</v>
      </c>
      <c r="H86">
        <v>0</v>
      </c>
      <c r="I86">
        <v>0</v>
      </c>
      <c r="J86">
        <v>0</v>
      </c>
      <c r="K86">
        <v>0</v>
      </c>
      <c r="L86">
        <v>0</v>
      </c>
      <c r="M86">
        <v>0</v>
      </c>
      <c r="N86">
        <v>0</v>
      </c>
      <c r="O86">
        <v>0</v>
      </c>
      <c r="P86">
        <v>0</v>
      </c>
      <c r="Q86">
        <v>0</v>
      </c>
      <c r="R86">
        <v>0</v>
      </c>
      <c r="S86">
        <v>0</v>
      </c>
      <c r="T86">
        <v>0</v>
      </c>
      <c r="U86">
        <v>0</v>
      </c>
      <c r="V86">
        <v>0</v>
      </c>
      <c r="W86">
        <v>0</v>
      </c>
      <c r="X86">
        <v>0</v>
      </c>
      <c r="Y86">
        <v>0</v>
      </c>
      <c r="Z86">
        <v>0</v>
      </c>
      <c r="AA86">
        <v>0</v>
      </c>
      <c r="AB86">
        <v>0</v>
      </c>
      <c r="AC86">
        <v>0</v>
      </c>
      <c r="AD86">
        <v>0</v>
      </c>
      <c r="AE86">
        <v>0</v>
      </c>
      <c r="AF86">
        <v>0</v>
      </c>
    </row>
    <row r="87" spans="2:42" x14ac:dyDescent="0.35">
      <c r="B87" s="58" t="s">
        <v>298</v>
      </c>
      <c r="C87" s="22">
        <f>-C23</f>
        <v>0</v>
      </c>
      <c r="D87" s="22">
        <f t="shared" ref="D87:AF87" si="39">-D23</f>
        <v>0</v>
      </c>
      <c r="E87" s="22">
        <f t="shared" si="39"/>
        <v>0</v>
      </c>
      <c r="F87" s="22">
        <f t="shared" si="39"/>
        <v>0</v>
      </c>
      <c r="G87" s="22">
        <f t="shared" si="39"/>
        <v>0</v>
      </c>
      <c r="H87" s="22">
        <f t="shared" si="39"/>
        <v>0</v>
      </c>
      <c r="I87" s="22">
        <f t="shared" si="39"/>
        <v>0</v>
      </c>
      <c r="J87" s="22">
        <f t="shared" si="39"/>
        <v>0</v>
      </c>
      <c r="K87" s="22">
        <f t="shared" si="39"/>
        <v>0</v>
      </c>
      <c r="L87" s="22">
        <f t="shared" si="39"/>
        <v>0</v>
      </c>
      <c r="M87" s="22">
        <f t="shared" si="39"/>
        <v>0</v>
      </c>
      <c r="N87" s="22">
        <f t="shared" si="39"/>
        <v>0</v>
      </c>
      <c r="O87" s="22">
        <f t="shared" si="39"/>
        <v>0</v>
      </c>
      <c r="P87" s="22">
        <f t="shared" si="39"/>
        <v>0</v>
      </c>
      <c r="Q87" s="22">
        <f t="shared" si="39"/>
        <v>0</v>
      </c>
      <c r="R87" s="22">
        <f t="shared" si="39"/>
        <v>0</v>
      </c>
      <c r="S87" s="22">
        <f t="shared" si="39"/>
        <v>0</v>
      </c>
      <c r="T87" s="22">
        <f t="shared" si="39"/>
        <v>0</v>
      </c>
      <c r="U87" s="22">
        <f t="shared" si="39"/>
        <v>0</v>
      </c>
      <c r="V87" s="22">
        <f t="shared" si="39"/>
        <v>0</v>
      </c>
      <c r="W87" s="22">
        <f t="shared" si="39"/>
        <v>0</v>
      </c>
      <c r="X87" s="22">
        <f t="shared" si="39"/>
        <v>0</v>
      </c>
      <c r="Y87" s="22">
        <f t="shared" si="39"/>
        <v>0</v>
      </c>
      <c r="Z87" s="22">
        <f t="shared" si="39"/>
        <v>0</v>
      </c>
      <c r="AA87" s="22">
        <f t="shared" si="39"/>
        <v>0</v>
      </c>
      <c r="AB87" s="22">
        <f t="shared" si="39"/>
        <v>0</v>
      </c>
      <c r="AC87" s="22">
        <f t="shared" si="39"/>
        <v>0</v>
      </c>
      <c r="AD87" s="22">
        <f t="shared" si="39"/>
        <v>0</v>
      </c>
      <c r="AE87" s="22">
        <f t="shared" si="39"/>
        <v>0</v>
      </c>
      <c r="AF87" s="22">
        <f t="shared" si="39"/>
        <v>0</v>
      </c>
    </row>
    <row r="89" spans="2:42" s="26" customFormat="1" x14ac:dyDescent="0.35">
      <c r="B89" s="26" t="s">
        <v>299</v>
      </c>
      <c r="C89" s="59">
        <f t="shared" ref="C89:AF89" si="40">C73+C79+C82</f>
        <v>0</v>
      </c>
      <c r="D89" s="59">
        <f t="shared" si="40"/>
        <v>2559046.7551622577</v>
      </c>
      <c r="E89" s="59">
        <f t="shared" si="40"/>
        <v>241302.87357920455</v>
      </c>
      <c r="F89" s="59">
        <f>F73+F79+F82</f>
        <v>474250.99183136597</v>
      </c>
      <c r="G89" s="59">
        <f t="shared" si="40"/>
        <v>717313.37022762373</v>
      </c>
      <c r="H89" s="59">
        <f t="shared" si="40"/>
        <v>970730.58841658989</v>
      </c>
      <c r="I89" s="59">
        <f t="shared" si="40"/>
        <v>1234722.7495284732</v>
      </c>
      <c r="J89" s="59">
        <f t="shared" si="40"/>
        <v>1509484.80284373</v>
      </c>
      <c r="K89" s="59">
        <f t="shared" si="40"/>
        <v>1795181.2335822331</v>
      </c>
      <c r="L89" s="59">
        <f t="shared" si="40"/>
        <v>2091940.0450360971</v>
      </c>
      <c r="M89" s="59">
        <f t="shared" si="40"/>
        <v>2399845.9498852403</v>
      </c>
      <c r="N89" s="59">
        <f t="shared" si="40"/>
        <v>2630968.8098680582</v>
      </c>
      <c r="O89" s="59">
        <f t="shared" si="40"/>
        <v>2791549.1726777563</v>
      </c>
      <c r="P89" s="59">
        <f t="shared" si="40"/>
        <v>2934777.8343448183</v>
      </c>
      <c r="Q89" s="59">
        <f t="shared" si="40"/>
        <v>3056714.3009259962</v>
      </c>
      <c r="R89" s="59">
        <f t="shared" si="40"/>
        <v>3152863.5609899033</v>
      </c>
      <c r="S89" s="59">
        <f t="shared" si="40"/>
        <v>3218107.2891136669</v>
      </c>
      <c r="T89" s="59">
        <f t="shared" si="40"/>
        <v>3246626.9083255809</v>
      </c>
      <c r="U89" s="59">
        <f t="shared" si="40"/>
        <v>3231817.5666405596</v>
      </c>
      <c r="V89" s="59">
        <f t="shared" si="40"/>
        <v>3166191.9740458578</v>
      </c>
      <c r="W89" s="59">
        <f t="shared" si="40"/>
        <v>19996470.555276576</v>
      </c>
      <c r="X89" s="59">
        <f t="shared" si="40"/>
        <v>26628910.768764719</v>
      </c>
      <c r="Y89" s="59">
        <f t="shared" si="40"/>
        <v>28108256.423527114</v>
      </c>
      <c r="Z89" s="59">
        <f t="shared" si="40"/>
        <v>29667485.365680601</v>
      </c>
      <c r="AA89" s="59">
        <f t="shared" si="40"/>
        <v>31310828.399780855</v>
      </c>
      <c r="AB89" s="59">
        <f t="shared" si="40"/>
        <v>33042737.336218752</v>
      </c>
      <c r="AC89" s="59">
        <f t="shared" si="40"/>
        <v>34867896.420136526</v>
      </c>
      <c r="AD89" s="59">
        <f t="shared" si="40"/>
        <v>36791234.346934438</v>
      </c>
      <c r="AE89" s="59">
        <f t="shared" si="40"/>
        <v>38817936.894303888</v>
      </c>
      <c r="AF89" s="59">
        <f t="shared" si="40"/>
        <v>40953460.202242725</v>
      </c>
    </row>
    <row r="90" spans="2:42" s="26" customFormat="1" x14ac:dyDescent="0.35">
      <c r="B90" s="26" t="s">
        <v>300</v>
      </c>
      <c r="C90" s="60">
        <v>0</v>
      </c>
      <c r="D90" s="59">
        <f>C91</f>
        <v>0</v>
      </c>
      <c r="E90" s="59">
        <f t="shared" ref="E90:AF90" si="41">D91</f>
        <v>2559046.7551622577</v>
      </c>
      <c r="F90" s="59">
        <f t="shared" si="41"/>
        <v>2800349.6287414622</v>
      </c>
      <c r="G90" s="59">
        <f t="shared" si="41"/>
        <v>3274600.6205728282</v>
      </c>
      <c r="H90" s="59">
        <f t="shared" si="41"/>
        <v>3991913.990800452</v>
      </c>
      <c r="I90" s="59">
        <f t="shared" si="41"/>
        <v>4962644.5792170418</v>
      </c>
      <c r="J90" s="59">
        <f t="shared" si="41"/>
        <v>6197367.3287455151</v>
      </c>
      <c r="K90" s="59">
        <f t="shared" si="41"/>
        <v>7706852.1315892451</v>
      </c>
      <c r="L90" s="59">
        <f t="shared" si="41"/>
        <v>9502033.3651714772</v>
      </c>
      <c r="M90" s="59">
        <f t="shared" si="41"/>
        <v>11593973.410207573</v>
      </c>
      <c r="N90" s="59">
        <f t="shared" si="41"/>
        <v>13993819.360092813</v>
      </c>
      <c r="O90" s="59">
        <f t="shared" si="41"/>
        <v>16624788.169960871</v>
      </c>
      <c r="P90" s="59">
        <f t="shared" si="41"/>
        <v>19416337.342638627</v>
      </c>
      <c r="Q90" s="59">
        <f t="shared" si="41"/>
        <v>22351115.176983446</v>
      </c>
      <c r="R90" s="59">
        <f t="shared" si="41"/>
        <v>25407829.477909442</v>
      </c>
      <c r="S90" s="59">
        <f t="shared" si="41"/>
        <v>28560693.038899347</v>
      </c>
      <c r="T90" s="59">
        <f t="shared" si="41"/>
        <v>31778800.328013014</v>
      </c>
      <c r="U90" s="59">
        <f t="shared" si="41"/>
        <v>35025427.236338593</v>
      </c>
      <c r="V90" s="59">
        <f t="shared" si="41"/>
        <v>38257244.802979156</v>
      </c>
      <c r="W90" s="59">
        <f t="shared" si="41"/>
        <v>41423436.777025014</v>
      </c>
      <c r="X90" s="59">
        <f t="shared" si="41"/>
        <v>61419907.332301587</v>
      </c>
      <c r="Y90" s="59">
        <f t="shared" si="41"/>
        <v>88048818.101066306</v>
      </c>
      <c r="Z90" s="59">
        <f t="shared" si="41"/>
        <v>116157074.52459341</v>
      </c>
      <c r="AA90" s="59">
        <f t="shared" si="41"/>
        <v>145824559.89027402</v>
      </c>
      <c r="AB90" s="59">
        <f t="shared" si="41"/>
        <v>177135388.29005486</v>
      </c>
      <c r="AC90" s="59">
        <f t="shared" si="41"/>
        <v>210178125.6262736</v>
      </c>
      <c r="AD90" s="59">
        <f t="shared" si="41"/>
        <v>245046022.04641014</v>
      </c>
      <c r="AE90" s="59">
        <f t="shared" si="41"/>
        <v>281837256.39334458</v>
      </c>
      <c r="AF90" s="59">
        <f t="shared" si="41"/>
        <v>320655193.28764844</v>
      </c>
    </row>
    <row r="91" spans="2:42" s="26" customFormat="1" ht="15" thickBot="1" x14ac:dyDescent="0.4">
      <c r="B91" s="46" t="s">
        <v>301</v>
      </c>
      <c r="C91" s="47">
        <f>SUM(C89:C90)</f>
        <v>0</v>
      </c>
      <c r="D91" s="47">
        <f>SUM(D89:D90)</f>
        <v>2559046.7551622577</v>
      </c>
      <c r="E91" s="47">
        <f t="shared" ref="E91:AF91" si="42">SUM(E89:E90)</f>
        <v>2800349.6287414622</v>
      </c>
      <c r="F91" s="47">
        <f t="shared" si="42"/>
        <v>3274600.6205728282</v>
      </c>
      <c r="G91" s="47">
        <f t="shared" si="42"/>
        <v>3991913.990800452</v>
      </c>
      <c r="H91" s="47">
        <f t="shared" si="42"/>
        <v>4962644.5792170418</v>
      </c>
      <c r="I91" s="47">
        <f t="shared" si="42"/>
        <v>6197367.3287455151</v>
      </c>
      <c r="J91" s="47">
        <f t="shared" si="42"/>
        <v>7706852.1315892451</v>
      </c>
      <c r="K91" s="47">
        <f t="shared" si="42"/>
        <v>9502033.3651714772</v>
      </c>
      <c r="L91" s="47">
        <f t="shared" si="42"/>
        <v>11593973.410207573</v>
      </c>
      <c r="M91" s="47">
        <f t="shared" si="42"/>
        <v>13993819.360092813</v>
      </c>
      <c r="N91" s="47">
        <f t="shared" si="42"/>
        <v>16624788.169960871</v>
      </c>
      <c r="O91" s="47">
        <f t="shared" si="42"/>
        <v>19416337.342638627</v>
      </c>
      <c r="P91" s="47">
        <f t="shared" si="42"/>
        <v>22351115.176983446</v>
      </c>
      <c r="Q91" s="47">
        <f t="shared" si="42"/>
        <v>25407829.477909442</v>
      </c>
      <c r="R91" s="47">
        <f t="shared" si="42"/>
        <v>28560693.038899347</v>
      </c>
      <c r="S91" s="47">
        <f t="shared" si="42"/>
        <v>31778800.328013014</v>
      </c>
      <c r="T91" s="47">
        <f t="shared" si="42"/>
        <v>35025427.236338593</v>
      </c>
      <c r="U91" s="47">
        <f t="shared" si="42"/>
        <v>38257244.802979156</v>
      </c>
      <c r="V91" s="47">
        <f t="shared" si="42"/>
        <v>41423436.777025014</v>
      </c>
      <c r="W91" s="47">
        <f t="shared" si="42"/>
        <v>61419907.332301587</v>
      </c>
      <c r="X91" s="47">
        <f t="shared" si="42"/>
        <v>88048818.101066306</v>
      </c>
      <c r="Y91" s="47">
        <f t="shared" si="42"/>
        <v>116157074.52459341</v>
      </c>
      <c r="Z91" s="47">
        <f t="shared" si="42"/>
        <v>145824559.89027402</v>
      </c>
      <c r="AA91" s="47">
        <f t="shared" si="42"/>
        <v>177135388.29005486</v>
      </c>
      <c r="AB91" s="47">
        <f t="shared" si="42"/>
        <v>210178125.6262736</v>
      </c>
      <c r="AC91" s="47">
        <f t="shared" si="42"/>
        <v>245046022.04641014</v>
      </c>
      <c r="AD91" s="47">
        <f t="shared" si="42"/>
        <v>281837256.39334458</v>
      </c>
      <c r="AE91" s="47">
        <f t="shared" si="42"/>
        <v>320655193.28764844</v>
      </c>
      <c r="AF91" s="47">
        <f t="shared" si="42"/>
        <v>361608653.48989117</v>
      </c>
      <c r="AG91" s="33"/>
      <c r="AH91" s="33"/>
      <c r="AI91" s="33"/>
      <c r="AJ91" s="33"/>
      <c r="AK91" s="33"/>
      <c r="AL91" s="33"/>
      <c r="AM91" s="33"/>
      <c r="AN91" s="33"/>
      <c r="AO91" s="33"/>
      <c r="AP91" s="33"/>
    </row>
    <row r="92" spans="2:42" ht="15" thickTop="1" x14ac:dyDescent="0.35"/>
    <row r="94" spans="2:42" ht="26" x14ac:dyDescent="0.6">
      <c r="B94" s="32"/>
      <c r="C94" s="193" t="s">
        <v>106</v>
      </c>
      <c r="D94" s="193"/>
      <c r="E94" s="193"/>
      <c r="F94" s="193"/>
      <c r="G94" s="193"/>
      <c r="H94" s="193"/>
      <c r="I94" s="193"/>
      <c r="J94" s="193"/>
      <c r="K94" s="193"/>
      <c r="L94" s="193"/>
      <c r="M94" s="193"/>
      <c r="N94" s="193"/>
      <c r="O94" s="193"/>
      <c r="P94" s="193"/>
      <c r="Q94" s="193"/>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row>
    <row r="96" spans="2:42" x14ac:dyDescent="0.35">
      <c r="B96" s="1" t="str">
        <f>B72</f>
        <v>Item</v>
      </c>
      <c r="C96" s="1" t="str">
        <f t="shared" ref="C96:AF96" si="43">C72</f>
        <v>Year 1</v>
      </c>
      <c r="D96" s="1" t="str">
        <f t="shared" si="43"/>
        <v>Year 2</v>
      </c>
      <c r="E96" s="1" t="str">
        <f t="shared" si="43"/>
        <v>Year 3</v>
      </c>
      <c r="F96" s="1" t="str">
        <f t="shared" si="43"/>
        <v>Year 4</v>
      </c>
      <c r="G96" s="1" t="str">
        <f t="shared" si="43"/>
        <v>Year 5</v>
      </c>
      <c r="H96" s="1" t="str">
        <f t="shared" si="43"/>
        <v>Year 6</v>
      </c>
      <c r="I96" s="1" t="str">
        <f t="shared" si="43"/>
        <v>Year 7</v>
      </c>
      <c r="J96" s="1" t="str">
        <f t="shared" si="43"/>
        <v>Year 8</v>
      </c>
      <c r="K96" s="1" t="str">
        <f t="shared" si="43"/>
        <v>Year 9</v>
      </c>
      <c r="L96" s="1" t="str">
        <f t="shared" si="43"/>
        <v>Year 10</v>
      </c>
      <c r="M96" s="1" t="str">
        <f t="shared" si="43"/>
        <v>Year 11</v>
      </c>
      <c r="N96" s="1" t="str">
        <f t="shared" si="43"/>
        <v>Year 12</v>
      </c>
      <c r="O96" s="1" t="str">
        <f t="shared" si="43"/>
        <v>Year 13</v>
      </c>
      <c r="P96" s="1" t="str">
        <f t="shared" si="43"/>
        <v>Year 14</v>
      </c>
      <c r="Q96" s="1" t="str">
        <f t="shared" si="43"/>
        <v>Year 15</v>
      </c>
      <c r="R96" s="1" t="str">
        <f t="shared" si="43"/>
        <v>Year 16</v>
      </c>
      <c r="S96" s="1" t="str">
        <f t="shared" si="43"/>
        <v>Year 17</v>
      </c>
      <c r="T96" s="1" t="str">
        <f t="shared" si="43"/>
        <v>Year 18</v>
      </c>
      <c r="U96" s="1" t="str">
        <f t="shared" si="43"/>
        <v>Year 19</v>
      </c>
      <c r="V96" s="1" t="str">
        <f t="shared" si="43"/>
        <v>Year 20</v>
      </c>
      <c r="W96" s="1" t="str">
        <f t="shared" si="43"/>
        <v>Year 21</v>
      </c>
      <c r="X96" s="1" t="str">
        <f t="shared" si="43"/>
        <v>Year 22</v>
      </c>
      <c r="Y96" s="1" t="str">
        <f t="shared" si="43"/>
        <v>Year 23</v>
      </c>
      <c r="Z96" s="1" t="str">
        <f t="shared" si="43"/>
        <v>Year 24</v>
      </c>
      <c r="AA96" s="1" t="str">
        <f t="shared" si="43"/>
        <v>Year 25</v>
      </c>
      <c r="AB96" s="1" t="str">
        <f t="shared" si="43"/>
        <v>Year 26</v>
      </c>
      <c r="AC96" s="1" t="str">
        <f t="shared" si="43"/>
        <v>Year 27</v>
      </c>
      <c r="AD96" s="1" t="str">
        <f t="shared" si="43"/>
        <v>Year 28</v>
      </c>
      <c r="AE96" s="1" t="str">
        <f t="shared" si="43"/>
        <v>Year 29</v>
      </c>
      <c r="AF96" s="1" t="str">
        <f t="shared" si="43"/>
        <v>Year 30</v>
      </c>
    </row>
    <row r="97" spans="2:32" x14ac:dyDescent="0.35">
      <c r="B97" t="s">
        <v>302</v>
      </c>
      <c r="C97" s="63">
        <f>IFERROR(C12/-('NHFC Senior 1'!D33+'NHFC Senior 2'!D33),0)</f>
        <v>0</v>
      </c>
      <c r="D97" s="63">
        <f>IFERROR(D12/-('NHFC Senior 1'!E33+'NHFC Senior 2'!E33),0)</f>
        <v>2.5867844741492751</v>
      </c>
      <c r="E97" s="63">
        <f>IFERROR(E12/-('NHFC Senior 1'!F33+'NHFC Senior 2'!F33),0)</f>
        <v>1.1724986511150046</v>
      </c>
      <c r="F97" s="63">
        <f>IFERROR(F12/-('NHFC Senior 1'!G33+'NHFC Senior 2'!G33),0)</f>
        <v>1.2399070469284996</v>
      </c>
      <c r="G97" s="63">
        <f>IFERROR(G12/-('NHFC Senior 1'!H33+'NHFC Senior 2'!H33),0)</f>
        <v>1.3110372010629767</v>
      </c>
      <c r="H97" s="63">
        <f>IFERROR(H12/-('NHFC Senior 1'!I33+'NHFC Senior 2'!I33),0)</f>
        <v>1.3860892549757013</v>
      </c>
      <c r="I97" s="63">
        <f>IFERROR(I12/-('NHFC Senior 1'!J33+'NHFC Senior 2'!J33),0)</f>
        <v>1.4652739193384443</v>
      </c>
      <c r="J97" s="63">
        <f>IFERROR(J12/-('NHFC Senior 1'!K33+'NHFC Senior 2'!K33),0)</f>
        <v>1.5488130249838832</v>
      </c>
      <c r="K97" s="63">
        <f>IFERROR(K12/-('NHFC Senior 1'!L33+'NHFC Senior 2'!L33),0)</f>
        <v>1.6369401022987351</v>
      </c>
      <c r="L97" s="63">
        <f>IFERROR(L12/-('NHFC Senior 1'!M33+'NHFC Senior 2'!M33),0)</f>
        <v>1.7299009905219556</v>
      </c>
      <c r="M97" s="63">
        <f>IFERROR(M12/-('NHFC Senior 1'!N33+'NHFC Senior 2'!N33),0)</f>
        <v>1.8279544784806681</v>
      </c>
      <c r="N97" s="63">
        <f>IFERROR(N12/-('NHFC Senior 1'!O33+'NHFC Senior 2'!O33),0)</f>
        <v>1.9313729783746214</v>
      </c>
      <c r="O97" s="63">
        <f>IFERROR(O12/-('NHFC Senior 1'!P33+'NHFC Senior 2'!P33),0)</f>
        <v>2.0404432343020686</v>
      </c>
      <c r="P97" s="63">
        <f>IFERROR(P12/-('NHFC Senior 1'!Q33+'NHFC Senior 2'!Q33),0)</f>
        <v>2.1554670673062377</v>
      </c>
      <c r="Q97" s="63">
        <f>IFERROR(Q12/-('NHFC Senior 1'!R33+'NHFC Senior 2'!R33),0)</f>
        <v>2.2767621588121774</v>
      </c>
      <c r="R97" s="63">
        <f>IFERROR(R12/-('NHFC Senior 1'!S33+'NHFC Senior 2'!S33),0)</f>
        <v>2.404662874419039</v>
      </c>
      <c r="S97" s="63">
        <f>IFERROR(S12/-('NHFC Senior 1'!T33+'NHFC Senior 2'!T33),0)</f>
        <v>2.5395211301128939</v>
      </c>
      <c r="T97" s="63">
        <f>IFERROR(T12/-('NHFC Senior 1'!U33+'NHFC Senior 2'!U33),0)</f>
        <v>2.681707303070358</v>
      </c>
      <c r="U97" s="63">
        <f>IFERROR(U12/-('NHFC Senior 1'!V33+'NHFC Senior 2'!V33),0)</f>
        <v>2.8316111893337683</v>
      </c>
      <c r="V97" s="63">
        <f>IFERROR(V12/-('NHFC Senior 1'!W33+'NHFC Senior 2'!W33),0)</f>
        <v>2.9896430107547443</v>
      </c>
      <c r="W97" s="63">
        <f>IFERROR(W12/-('NHFC Senior 1'!X33+'NHFC Senior 2'!X33),0)</f>
        <v>37.874813684699298</v>
      </c>
      <c r="X97" s="63">
        <f>IFERROR(X12/-('NHFC Senior 1'!Y33+'NHFC Senior 2'!Y33),0)</f>
        <v>0</v>
      </c>
      <c r="Y97" s="63">
        <f>IFERROR(Y12/-('NHFC Senior 1'!Z33+'NHFC Senior 2'!Z33),0)</f>
        <v>0</v>
      </c>
      <c r="Z97" s="63">
        <f>IFERROR(Z12/-('NHFC Senior 1'!AA33+'NHFC Senior 2'!AA33),0)</f>
        <v>0</v>
      </c>
      <c r="AA97" s="63">
        <f>IFERROR(AA12/-('NHFC Senior 1'!AB33+'NHFC Senior 2'!AB33),0)</f>
        <v>0</v>
      </c>
      <c r="AB97" s="63">
        <f>IFERROR(AB12/-('NHFC Senior 1'!AC33+'NHFC Senior 2'!AC33),0)</f>
        <v>0</v>
      </c>
      <c r="AC97" s="63">
        <f>IFERROR(AC12/-('NHFC Senior 1'!AD33+'NHFC Senior 2'!AD33),0)</f>
        <v>0</v>
      </c>
      <c r="AD97" s="63">
        <f>IFERROR(AD12/-('NHFC Senior 1'!AE33+'NHFC Senior 2'!AE33),0)</f>
        <v>0</v>
      </c>
      <c r="AE97" s="63">
        <f>IFERROR(AE12/-('NHFC Senior 1'!AF33+'NHFC Senior 2'!AF33),0)</f>
        <v>0</v>
      </c>
      <c r="AF97" s="63">
        <f>IFERROR(AF12/-('NHFC Senior 1'!AG33+'NHFC Senior 2'!AG33),0)</f>
        <v>0</v>
      </c>
    </row>
    <row r="98" spans="2:32" x14ac:dyDescent="0.35">
      <c r="B98" t="s">
        <v>303</v>
      </c>
      <c r="C98" s="63">
        <f>IFERROR(C12/-Forecasts!C59,0)</f>
        <v>0</v>
      </c>
      <c r="D98" s="63">
        <f>IFERROR(D12/-Forecasts!D59,0)</f>
        <v>2.0717541853183006</v>
      </c>
      <c r="E98" s="63">
        <f>IFERROR(E12/-Forecasts!E59,0)</f>
        <v>1.0845679889970847</v>
      </c>
      <c r="F98" s="146">
        <f>IFERROR(F12/-Forecasts!F59,0)</f>
        <v>1.1142664692120487</v>
      </c>
      <c r="G98" s="63">
        <f>IFERROR(G12/-Forecasts!G59,0)</f>
        <v>1.1438243906801577</v>
      </c>
      <c r="H98" s="63">
        <f>IFERROR(H12/-Forecasts!H59,0)</f>
        <v>1.1731983879506906</v>
      </c>
      <c r="I98" s="63">
        <f>IFERROR(I12/-Forecasts!I59,0)</f>
        <v>1.2023463352012362</v>
      </c>
      <c r="J98" s="63">
        <f>IFERROR(J12/-Forecasts!J59,0)</f>
        <v>1.2312275725679345</v>
      </c>
      <c r="K98" s="63">
        <f>IFERROR(K12/-Forecasts!K59,0)</f>
        <v>1.2598031139032182</v>
      </c>
      <c r="L98" s="63">
        <f>IFERROR(L12/-Forecasts!L59,0)</f>
        <v>1.2880358339417002</v>
      </c>
      <c r="M98" s="63">
        <f>IFERROR(M12/-Forecasts!M59,0)</f>
        <v>1.3158906332682281</v>
      </c>
      <c r="N98" s="63">
        <f>IFERROR(N12/-Forecasts!N59,0)</f>
        <v>1.3433345799112204</v>
      </c>
      <c r="O98" s="63">
        <f>IFERROR(O12/-Forecasts!O59,0)</f>
        <v>1.3703370268172348</v>
      </c>
      <c r="P98" s="63">
        <f>IFERROR(P12/-Forecasts!P59,0)</f>
        <v>1.3968697048878573</v>
      </c>
      <c r="Q98" s="63">
        <f>IFERROR(Q12/-Forecasts!Q59,0)</f>
        <v>1.4229067916670384</v>
      </c>
      <c r="R98" s="63">
        <f>IFERROR(R12/-Forecasts!R59,0)</f>
        <v>1.448424956146779</v>
      </c>
      <c r="S98" s="63">
        <f>IFERROR(S12/-Forecasts!S59,0)</f>
        <v>1.4734033805040152</v>
      </c>
      <c r="T98" s="63">
        <f>IFERROR(T12/-Forecasts!T59,0)</f>
        <v>1.4978237598856878</v>
      </c>
      <c r="U98" s="144">
        <f>IFERROR(U12/-Forecasts!U59,0)</f>
        <v>1.5216702816181702</v>
      </c>
      <c r="V98" s="63">
        <f>IFERROR(V12/-Forecasts!V59,0)</f>
        <v>1.5449295854289682</v>
      </c>
      <c r="W98" s="63">
        <f>IFERROR(W12/-Forecasts!W59,0)</f>
        <v>6.6197456994159483</v>
      </c>
      <c r="X98" s="63">
        <f>IFERROR(X12/-Forecasts!X59,0)</f>
        <v>0</v>
      </c>
      <c r="Y98" s="63">
        <f>IFERROR(Y12/-Forecasts!Y59,0)</f>
        <v>0</v>
      </c>
      <c r="Z98" s="63">
        <f>IFERROR(Z12/-Forecasts!Z59,0)</f>
        <v>0</v>
      </c>
      <c r="AA98" s="63">
        <f>IFERROR(AA12/-Forecasts!AA59,0)</f>
        <v>0</v>
      </c>
      <c r="AB98" s="63">
        <f>IFERROR(AB12/-Forecasts!AB59,0)</f>
        <v>0</v>
      </c>
      <c r="AC98" s="63">
        <f>IFERROR(AC12/-Forecasts!AC59,0)</f>
        <v>0</v>
      </c>
      <c r="AD98" s="63">
        <f>IFERROR(AD12/-Forecasts!AD59,0)</f>
        <v>0</v>
      </c>
      <c r="AE98" s="63">
        <f>IFERROR(AE12/-Forecasts!AE59,0)</f>
        <v>0</v>
      </c>
      <c r="AF98" s="63">
        <f>IFERROR(AF12/-Forecasts!AF59,0)</f>
        <v>0</v>
      </c>
    </row>
    <row r="99" spans="2:32" x14ac:dyDescent="0.35">
      <c r="B99" t="s">
        <v>304</v>
      </c>
      <c r="C99" s="63">
        <f>IFERROR(C12/('NHFC Senior 1'!D31+'NHFC Senior 2'!D31),0)</f>
        <v>0</v>
      </c>
      <c r="D99" s="63">
        <f>IFERROR(D12/('NHFC Senior 1'!E31+'NHFC Senior 2'!E31),0)</f>
        <v>3.062224040385563</v>
      </c>
      <c r="E99" s="63">
        <f>IFERROR(E12/('NHFC Senior 1'!F31+'NHFC Senior 2'!F31),0)</f>
        <v>1.4051217667108467</v>
      </c>
      <c r="F99" s="63">
        <f>IFERROR(F12/('NHFC Senior 1'!G31+'NHFC Senior 2'!G31),0)</f>
        <v>1.5182720605347115</v>
      </c>
      <c r="G99" s="63">
        <f>IFERROR(G12/('NHFC Senior 1'!H31+'NHFC Senior 2'!H31),0)</f>
        <v>1.6450569355560813</v>
      </c>
      <c r="H99" s="63">
        <f>IFERROR(H12/('NHFC Senior 1'!I31+'NHFC Senior 2'!I31),0)</f>
        <v>1.7881853657974827</v>
      </c>
      <c r="I99" s="63">
        <f>IFERROR(I12/('NHFC Senior 1'!J31+'NHFC Senior 2'!J31),0)</f>
        <v>1.9511628388810662</v>
      </c>
      <c r="J99" s="63">
        <f>IFERROR(J12/('NHFC Senior 1'!K31+'NHFC Senior 2'!K31),0)</f>
        <v>2.1386075152567439</v>
      </c>
      <c r="K99" s="63">
        <f>IFERROR(K12/('NHFC Senior 1'!L31+'NHFC Senior 2'!L31),0)</f>
        <v>2.3567296394293296</v>
      </c>
      <c r="L99" s="63">
        <f>IFERROR(L12/('NHFC Senior 1'!M31+'NHFC Senior 2'!M31),0)</f>
        <v>2.6140817928948112</v>
      </c>
      <c r="M99" s="63">
        <f>IFERROR(M12/('NHFC Senior 1'!N31+'NHFC Senior 2'!N31),0)</f>
        <v>2.9227770423914539</v>
      </c>
      <c r="N99" s="63">
        <f>IFERROR(N12/('NHFC Senior 1'!O31+'NHFC Senior 2'!O31),0)</f>
        <v>3.300554900467783</v>
      </c>
      <c r="O99" s="63">
        <f>IFERROR(O12/('NHFC Senior 1'!P31+'NHFC Senior 2'!P31),0)</f>
        <v>3.774473837312879</v>
      </c>
      <c r="P99" s="63">
        <f>IFERROR(P12/('NHFC Senior 1'!Q31+'NHFC Senior 2'!Q31),0)</f>
        <v>4.3879500463832519</v>
      </c>
      <c r="Q99" s="63">
        <f>IFERROR(Q12/('NHFC Senior 1'!R31+'NHFC Senior 2'!R31),0)</f>
        <v>5.2153098030769991</v>
      </c>
      <c r="R99" s="63">
        <f>IFERROR(R12/('NHFC Senior 1'!S31+'NHFC Senior 2'!S31),0)</f>
        <v>6.3952377142862131</v>
      </c>
      <c r="S99" s="63">
        <f>IFERROR(S12/('NHFC Senior 1'!T31+'NHFC Senior 2'!T31),0)</f>
        <v>8.2196520076924351</v>
      </c>
      <c r="T99" s="63">
        <f>IFERROR(T12/('NHFC Senior 1'!U31+'NHFC Senior 2'!U31),0)</f>
        <v>11.426050425150121</v>
      </c>
      <c r="U99" s="63">
        <f>IFERROR(U12/('NHFC Senior 1'!V31+'NHFC Senior 2'!V31),0)</f>
        <v>18.572099047415492</v>
      </c>
      <c r="V99" s="63">
        <f>IFERROR(V12/('NHFC Senior 1'!W31+'NHFC Senior 2'!W31),0)</f>
        <v>48.696037881420366</v>
      </c>
      <c r="W99" s="63">
        <f>IFERROR(W12/('NHFC Senior 1'!X31+'NHFC Senior 2'!X31),0)</f>
        <v>4471.9993425090224</v>
      </c>
      <c r="X99" s="63">
        <f>IFERROR(X12/('NHFC Senior 1'!Y31+'NHFC Senior 2'!Y31),0)</f>
        <v>164219236854928.75</v>
      </c>
      <c r="Y99" s="63">
        <f>IFERROR(Y12/('NHFC Senior 1'!Z31+'NHFC Senior 2'!Z31),0)</f>
        <v>156523082037448.78</v>
      </c>
      <c r="Z99" s="63">
        <f>IFERROR(Z12/('NHFC Senior 1'!AA31+'NHFC Senior 2'!AA31),0)</f>
        <v>149176041159351.34</v>
      </c>
      <c r="AA99" s="63">
        <f>IFERROR(AA12/('NHFC Senior 1'!AB31+'NHFC Senior 2'!AB31),0)</f>
        <v>142163057633601.69</v>
      </c>
      <c r="AB99" s="63">
        <f>IFERROR(AB12/('NHFC Senior 1'!AC31+'NHFC Senior 2'!AC31),0)</f>
        <v>135469669899607.41</v>
      </c>
      <c r="AC99" s="63">
        <f>IFERROR(AC12/('NHFC Senior 1'!AD31+'NHFC Senior 2'!AD31),0)</f>
        <v>129081991889278.58</v>
      </c>
      <c r="AD99" s="63">
        <f>IFERROR(AD12/('NHFC Senior 1'!AE31+'NHFC Senior 2'!AE31),0)</f>
        <v>122986693816024.48</v>
      </c>
      <c r="AE99" s="63">
        <f>IFERROR(AE12/('NHFC Senior 1'!AF31+'NHFC Senior 2'!AF31),0)</f>
        <v>117170983311992.09</v>
      </c>
      <c r="AF99" s="63">
        <f>IFERROR(AF12/('NHFC Senior 1'!AG31+'NHFC Senior 2'!AG31),0)</f>
        <v>111622586934973.47</v>
      </c>
    </row>
    <row r="100" spans="2:32" x14ac:dyDescent="0.35">
      <c r="B100" t="s">
        <v>305</v>
      </c>
      <c r="C100" s="63">
        <f>IFERROR(C12/C57,0)</f>
        <v>0</v>
      </c>
      <c r="D100" s="63">
        <f t="shared" ref="D100:AF100" si="44">IFERROR(D12/D57,0)</f>
        <v>2.3659541859594202</v>
      </c>
      <c r="E100" s="63">
        <f t="shared" si="44"/>
        <v>1.2806905426287265</v>
      </c>
      <c r="F100" s="63">
        <f t="shared" si="44"/>
        <v>1.3340754154738714</v>
      </c>
      <c r="G100" s="63">
        <f t="shared" si="44"/>
        <v>1.3900725537509266</v>
      </c>
      <c r="H100" s="63">
        <f t="shared" si="44"/>
        <v>1.4489758292134749</v>
      </c>
      <c r="I100" s="63">
        <f t="shared" si="44"/>
        <v>1.5111315673405694</v>
      </c>
      <c r="J100" s="63">
        <f t="shared" si="44"/>
        <v>1.5769493196904001</v>
      </c>
      <c r="K100" s="63">
        <f t="shared" si="44"/>
        <v>1.6469153887376227</v>
      </c>
      <c r="L100" s="63">
        <f t="shared" si="44"/>
        <v>1.7216099816144703</v>
      </c>
      <c r="M100" s="63">
        <f t="shared" si="44"/>
        <v>1.8017292022494966</v>
      </c>
      <c r="N100" s="63">
        <f t="shared" si="44"/>
        <v>1.9446861047711184</v>
      </c>
      <c r="O100" s="63">
        <f t="shared" si="44"/>
        <v>2.1650498732651871</v>
      </c>
      <c r="P100" s="63">
        <f t="shared" si="44"/>
        <v>2.4490172950701381</v>
      </c>
      <c r="Q100" s="63">
        <f t="shared" si="44"/>
        <v>2.8297426196386786</v>
      </c>
      <c r="R100" s="63">
        <f t="shared" si="44"/>
        <v>3.3681322585493172</v>
      </c>
      <c r="S100" s="63">
        <f t="shared" si="44"/>
        <v>4.1895688827796427</v>
      </c>
      <c r="T100" s="63">
        <f t="shared" si="44"/>
        <v>5.5999424172098076</v>
      </c>
      <c r="U100" s="63">
        <f t="shared" si="44"/>
        <v>8.5931526905717011</v>
      </c>
      <c r="V100" s="63">
        <f t="shared" si="44"/>
        <v>19.27059236937777</v>
      </c>
      <c r="W100" s="63">
        <f t="shared" si="44"/>
        <v>249.68346526714345</v>
      </c>
      <c r="X100" s="63">
        <f t="shared" si="44"/>
        <v>164219236854928.75</v>
      </c>
      <c r="Y100" s="63">
        <f t="shared" si="44"/>
        <v>156523082037448.78</v>
      </c>
      <c r="Z100" s="63">
        <f t="shared" si="44"/>
        <v>149176041159351.34</v>
      </c>
      <c r="AA100" s="63">
        <f t="shared" si="44"/>
        <v>142163057633601.69</v>
      </c>
      <c r="AB100" s="63">
        <f t="shared" si="44"/>
        <v>135469669899607.41</v>
      </c>
      <c r="AC100" s="63">
        <f t="shared" si="44"/>
        <v>129081991889278.58</v>
      </c>
      <c r="AD100" s="63">
        <f t="shared" si="44"/>
        <v>122986693816024.48</v>
      </c>
      <c r="AE100" s="63">
        <f t="shared" si="44"/>
        <v>117170983311992.09</v>
      </c>
      <c r="AF100" s="63">
        <f t="shared" si="44"/>
        <v>111622586934973.47</v>
      </c>
    </row>
    <row r="101" spans="2:32" x14ac:dyDescent="0.35">
      <c r="B101" t="str">
        <f>B12</f>
        <v>Net Operating Income (EBIT)</v>
      </c>
      <c r="C101" s="22">
        <f>C12</f>
        <v>0</v>
      </c>
      <c r="D101" s="22">
        <f t="shared" ref="D101:AF101" si="45">D12</f>
        <v>7080218.7228499977</v>
      </c>
      <c r="E101" s="22">
        <f t="shared" si="45"/>
        <v>12836859.01953</v>
      </c>
      <c r="F101" s="22">
        <f t="shared" si="45"/>
        <v>13574865.901642514</v>
      </c>
      <c r="G101" s="22">
        <f t="shared" si="45"/>
        <v>14353619.685106065</v>
      </c>
      <c r="H101" s="22">
        <f t="shared" si="45"/>
        <v>15175311.57727807</v>
      </c>
      <c r="I101" s="22">
        <f t="shared" si="45"/>
        <v>16042248.500375334</v>
      </c>
      <c r="J101" s="22">
        <f t="shared" si="45"/>
        <v>16956859.123396799</v>
      </c>
      <c r="K101" s="22">
        <f t="shared" si="45"/>
        <v>17921700.205489449</v>
      </c>
      <c r="L101" s="22">
        <f t="shared" si="45"/>
        <v>18939463.26672364</v>
      </c>
      <c r="M101" s="22">
        <f t="shared" si="45"/>
        <v>20012981.603057928</v>
      </c>
      <c r="N101" s="22">
        <f t="shared" si="45"/>
        <v>21145237.66312886</v>
      </c>
      <c r="O101" s="22">
        <f t="shared" si="45"/>
        <v>22339370.805400051</v>
      </c>
      <c r="P101" s="22">
        <f t="shared" si="45"/>
        <v>23598685.455149405</v>
      </c>
      <c r="Q101" s="22">
        <f t="shared" si="45"/>
        <v>24926659.681765392</v>
      </c>
      <c r="R101" s="22">
        <f t="shared" si="45"/>
        <v>26326954.217866525</v>
      </c>
      <c r="S101" s="22">
        <f t="shared" si="45"/>
        <v>27803421.942853224</v>
      </c>
      <c r="T101" s="22">
        <f t="shared" si="45"/>
        <v>29360117.854652993</v>
      </c>
      <c r="U101" s="22">
        <f t="shared" si="45"/>
        <v>31001309.554629043</v>
      </c>
      <c r="V101" s="22">
        <f t="shared" si="45"/>
        <v>32731488.271893624</v>
      </c>
      <c r="W101" s="22">
        <f t="shared" si="45"/>
        <v>34555380.454602771</v>
      </c>
      <c r="X101" s="22">
        <f t="shared" si="45"/>
        <v>36477959.957211941</v>
      </c>
      <c r="Y101" s="22">
        <f t="shared" si="45"/>
        <v>38504460.854146734</v>
      </c>
      <c r="Z101" s="22">
        <f t="shared" si="45"/>
        <v>40640390.911891237</v>
      </c>
      <c r="AA101" s="22">
        <f t="shared" si="45"/>
        <v>42891545.753124461</v>
      </c>
      <c r="AB101" s="22">
        <f t="shared" si="45"/>
        <v>45264023.748244867</v>
      </c>
      <c r="AC101" s="22">
        <f t="shared" si="45"/>
        <v>47764241.671419904</v>
      </c>
      <c r="AD101" s="22">
        <f t="shared" si="45"/>
        <v>50398951.16018416</v>
      </c>
      <c r="AE101" s="22">
        <f t="shared" si="45"/>
        <v>53175256.019594371</v>
      </c>
      <c r="AF101" s="22">
        <f t="shared" si="45"/>
        <v>56100630.414031133</v>
      </c>
    </row>
    <row r="102" spans="2:32" x14ac:dyDescent="0.35">
      <c r="B102" t="str">
        <f>B21</f>
        <v>Tax</v>
      </c>
      <c r="C102" s="22">
        <f>C21</f>
        <v>0</v>
      </c>
      <c r="D102" s="22">
        <f t="shared" ref="D102:AF102" si="46">D21</f>
        <v>-1103672.5495498646</v>
      </c>
      <c r="E102" s="22">
        <f t="shared" si="46"/>
        <v>-759637.00601709238</v>
      </c>
      <c r="F102" s="22">
        <f t="shared" si="46"/>
        <v>-917832.53528456646</v>
      </c>
      <c r="G102" s="22">
        <f t="shared" si="46"/>
        <v>-1087509.6621239893</v>
      </c>
      <c r="H102" s="22">
        <f t="shared" si="46"/>
        <v>-1269589.1467861866</v>
      </c>
      <c r="I102" s="22">
        <f t="shared" si="46"/>
        <v>-1465073.5549158517</v>
      </c>
      <c r="J102" s="22">
        <f t="shared" si="46"/>
        <v>-1675055.1318019691</v>
      </c>
      <c r="K102" s="22">
        <f t="shared" si="46"/>
        <v>-1900724.4745725726</v>
      </c>
      <c r="L102" s="22">
        <f t="shared" si="46"/>
        <v>-2143380.0855728313</v>
      </c>
      <c r="M102" s="22">
        <f t="shared" si="46"/>
        <v>-2404438.8989808592</v>
      </c>
      <c r="N102" s="22">
        <f t="shared" si="46"/>
        <v>-2773411.7508356371</v>
      </c>
      <c r="O102" s="22">
        <f t="shared" si="46"/>
        <v>-3245721.9534296715</v>
      </c>
      <c r="P102" s="22">
        <f t="shared" si="46"/>
        <v>-3769930.0561297657</v>
      </c>
      <c r="Q102" s="22">
        <f t="shared" si="46"/>
        <v>-4351819.9296550583</v>
      </c>
      <c r="R102" s="22">
        <f t="shared" si="46"/>
        <v>-4997826.7737247525</v>
      </c>
      <c r="S102" s="22">
        <f t="shared" si="46"/>
        <v>-5715110.9398439405</v>
      </c>
      <c r="T102" s="22">
        <f t="shared" si="46"/>
        <v>-6511640.1538859056</v>
      </c>
      <c r="U102" s="22">
        <f t="shared" si="46"/>
        <v>-7396281.0965582319</v>
      </c>
      <c r="V102" s="22">
        <f t="shared" si="46"/>
        <v>-8378901.4093031632</v>
      </c>
      <c r="W102" s="22">
        <f t="shared" si="46"/>
        <v>-9292585.5998827685</v>
      </c>
      <c r="X102" s="22">
        <f t="shared" si="46"/>
        <v>-9849049.188447224</v>
      </c>
      <c r="Y102" s="22">
        <f t="shared" si="46"/>
        <v>-10396204.430619618</v>
      </c>
      <c r="Z102" s="22">
        <f t="shared" si="46"/>
        <v>-10972905.546210635</v>
      </c>
      <c r="AA102" s="22">
        <f t="shared" si="46"/>
        <v>-11580717.353343606</v>
      </c>
      <c r="AB102" s="22">
        <f t="shared" si="46"/>
        <v>-12221286.412026115</v>
      </c>
      <c r="AC102" s="22">
        <f t="shared" si="46"/>
        <v>-12896345.251283376</v>
      </c>
      <c r="AD102" s="22">
        <f t="shared" si="46"/>
        <v>-13607716.813249724</v>
      </c>
      <c r="AE102" s="22">
        <f t="shared" si="46"/>
        <v>-14357319.125290481</v>
      </c>
      <c r="AF102" s="22">
        <f t="shared" si="46"/>
        <v>-15147170.211788407</v>
      </c>
    </row>
    <row r="103" spans="2:32" x14ac:dyDescent="0.35">
      <c r="B103" t="s">
        <v>306</v>
      </c>
      <c r="C103" s="22">
        <f>SUM(C101:C102)</f>
        <v>0</v>
      </c>
      <c r="D103" s="22">
        <f t="shared" ref="D103:AF103" si="47">SUM(D101:D102)</f>
        <v>5976546.1733001331</v>
      </c>
      <c r="E103" s="22">
        <f t="shared" si="47"/>
        <v>12077222.013512908</v>
      </c>
      <c r="F103" s="22">
        <f t="shared" si="47"/>
        <v>12657033.366357949</v>
      </c>
      <c r="G103" s="22">
        <f t="shared" si="47"/>
        <v>13266110.022982076</v>
      </c>
      <c r="H103" s="22">
        <f t="shared" si="47"/>
        <v>13905722.430491883</v>
      </c>
      <c r="I103" s="22">
        <f t="shared" si="47"/>
        <v>14577174.945459483</v>
      </c>
      <c r="J103" s="22">
        <f t="shared" si="47"/>
        <v>15281803.991594831</v>
      </c>
      <c r="K103" s="22">
        <f t="shared" si="47"/>
        <v>16020975.730916876</v>
      </c>
      <c r="L103" s="22">
        <f t="shared" si="47"/>
        <v>16796083.181150809</v>
      </c>
      <c r="M103" s="22">
        <f t="shared" si="47"/>
        <v>17608542.704077069</v>
      </c>
      <c r="N103" s="22">
        <f t="shared" si="47"/>
        <v>18371825.912293222</v>
      </c>
      <c r="O103" s="22">
        <f t="shared" si="47"/>
        <v>19093648.851970378</v>
      </c>
      <c r="P103" s="22">
        <f t="shared" si="47"/>
        <v>19828755.39901964</v>
      </c>
      <c r="Q103" s="22">
        <f t="shared" si="47"/>
        <v>20574839.752110332</v>
      </c>
      <c r="R103" s="22">
        <f t="shared" si="47"/>
        <v>21329127.444141772</v>
      </c>
      <c r="S103" s="22">
        <f t="shared" si="47"/>
        <v>22088311.003009282</v>
      </c>
      <c r="T103" s="22">
        <f t="shared" si="47"/>
        <v>22848477.700767089</v>
      </c>
      <c r="U103" s="22">
        <f t="shared" si="47"/>
        <v>23605028.458070811</v>
      </c>
      <c r="V103" s="22">
        <f t="shared" si="47"/>
        <v>24352586.862590462</v>
      </c>
      <c r="W103" s="22">
        <f t="shared" si="47"/>
        <v>25262794.854720004</v>
      </c>
      <c r="X103" s="22">
        <f t="shared" si="47"/>
        <v>26628910.768764719</v>
      </c>
      <c r="Y103" s="22">
        <f t="shared" si="47"/>
        <v>28108256.423527114</v>
      </c>
      <c r="Z103" s="22">
        <f t="shared" si="47"/>
        <v>29667485.365680601</v>
      </c>
      <c r="AA103" s="22">
        <f t="shared" si="47"/>
        <v>31310828.399780855</v>
      </c>
      <c r="AB103" s="22">
        <f t="shared" si="47"/>
        <v>33042737.336218752</v>
      </c>
      <c r="AC103" s="22">
        <f t="shared" si="47"/>
        <v>34867896.420136526</v>
      </c>
      <c r="AD103" s="22">
        <f t="shared" si="47"/>
        <v>36791234.346934438</v>
      </c>
      <c r="AE103" s="22">
        <f t="shared" si="47"/>
        <v>38817936.894303888</v>
      </c>
      <c r="AF103" s="22">
        <f t="shared" si="47"/>
        <v>40953460.202242725</v>
      </c>
    </row>
    <row r="104" spans="2:32" x14ac:dyDescent="0.35">
      <c r="B104" s="22" t="s">
        <v>307</v>
      </c>
      <c r="C104" s="22">
        <f>IFERROR(NPV($G$119,C103:$AF$103),0)</f>
        <v>132246249.6518469</v>
      </c>
      <c r="D104" s="22">
        <f>IFERROR(NPV($G$119,D103:$AF$103),0)</f>
        <v>146410013.99541235</v>
      </c>
      <c r="E104" s="22">
        <f>IFERROR(NPV($G$119,E103:$AF$103),0)</f>
        <v>156114191.78387615</v>
      </c>
      <c r="F104" s="22">
        <f>IFERROR(NPV($G$119,F103:$AF$103),0)</f>
        <v>160757025.18920594</v>
      </c>
      <c r="G104" s="22">
        <f>IFERROR(NPV($G$119,G103:$AF$103),0)</f>
        <v>165317301.40513697</v>
      </c>
      <c r="H104" s="22">
        <f>IFERROR(NPV($G$119,H103:$AF$103),0)</f>
        <v>169756913.13366634</v>
      </c>
      <c r="I104" s="22">
        <f>IFERROR(NPV($G$119,I103:$AF$103),0)</f>
        <v>174032401.28302991</v>
      </c>
      <c r="J104" s="22">
        <f>IFERROR(NPV($G$119,J103:$AF$103),0)</f>
        <v>178094347.87339401</v>
      </c>
      <c r="K104" s="22">
        <f>IFERROR(NPV($G$119,K103:$AF$103),0)</f>
        <v>181886705.76419985</v>
      </c>
      <c r="L104" s="22">
        <f>IFERROR(NPV($G$119,L103:$AF$103),0)</f>
        <v>185346058.92316586</v>
      </c>
      <c r="M104" s="22">
        <f>IFERROR(NPV($G$119,M103:$AF$103),0)</f>
        <v>188400806.35163498</v>
      </c>
      <c r="N104" s="22">
        <f>IFERROR(NPV($G$119,N103:$AF$103),0)</f>
        <v>190970262.1187984</v>
      </c>
      <c r="O104" s="22">
        <f>IFERROR(NPV($G$119,O103:$AF$103),0)</f>
        <v>193051627.1015242</v>
      </c>
      <c r="P104" s="22">
        <f>IFERROR(NPV($G$119,P103:$AF$103),0)</f>
        <v>194634086.34037912</v>
      </c>
      <c r="Q104" s="22">
        <f>IFERROR(NPV($G$119,Q103:$AF$103),0)</f>
        <v>195650922.70224303</v>
      </c>
      <c r="R104" s="22">
        <f>IFERROR(NPV($G$119,R103:$AF$103),0)</f>
        <v>196030579.35400859</v>
      </c>
      <c r="S104" s="22">
        <f>IFERROR(NPV($G$119,S103:$AF$103),0)</f>
        <v>195696610.08949229</v>
      </c>
      <c r="T104" s="22">
        <f>IFERROR(NPV($G$119,T103:$AF$103),0)</f>
        <v>194567688.67552051</v>
      </c>
      <c r="U104" s="22">
        <f>IFERROR(NPV($G$119,U103:$AF$103),0)</f>
        <v>192557691.44983119</v>
      </c>
      <c r="V104" s="22">
        <f>IFERROR(NPV($G$119,V103:$AF$103),0)</f>
        <v>189575869.86088833</v>
      </c>
      <c r="W104" s="22">
        <f>IFERROR(NPV($G$119,W103:$AF$103),0)</f>
        <v>185527132.46854669</v>
      </c>
      <c r="X104" s="22">
        <f>IFERROR(NPV($G$119,X103:$AF$103),0)</f>
        <v>180134561.46168485</v>
      </c>
      <c r="Y104" s="22">
        <f>IFERROR(NPV($G$119,Y103:$AF$103),0)</f>
        <v>172798322.3973473</v>
      </c>
      <c r="Z104" s="22">
        <f>IFERROR(NPV($G$119,Z103:$AF$103),0)</f>
        <v>163197015.87858284</v>
      </c>
      <c r="AA104" s="22">
        <f>IFERROR(NPV($G$119,AA103:$AF$103),0)</f>
        <v>151008166.62214983</v>
      </c>
      <c r="AB104" s="22">
        <f>IFERROR(NPV($G$119,AB103:$AF$103),0)</f>
        <v>135870530.97165856</v>
      </c>
      <c r="AC104" s="22">
        <f>IFERROR(NPV($G$119,AC103:$AF$103),0)</f>
        <v>117379723.74297762</v>
      </c>
      <c r="AD104" s="22">
        <f>IFERROR(NPV($G$119,AD103:$AF$103),0)</f>
        <v>95083365.26955159</v>
      </c>
      <c r="AE104" s="22">
        <f>IFERROR(NPV($G$119,AE103:$AF$103),0)</f>
        <v>68475696.67375578</v>
      </c>
      <c r="AF104" s="22">
        <f>IFERROR(NPV($G$119,AF103:$AF$103),0)</f>
        <v>36991605.794003099</v>
      </c>
    </row>
    <row r="105" spans="2:32" x14ac:dyDescent="0.35">
      <c r="B105" t="str">
        <f>B60</f>
        <v>Closing Long - Term Loans</v>
      </c>
      <c r="C105" s="22">
        <f>C60</f>
        <v>87279000.531703353</v>
      </c>
      <c r="D105" s="22">
        <f t="shared" ref="D105:AF105" si="48">D60</f>
        <v>117381226.83343479</v>
      </c>
      <c r="E105" s="22">
        <f t="shared" si="48"/>
        <v>117821793.78293033</v>
      </c>
      <c r="F105" s="22">
        <f t="shared" si="48"/>
        <v>117964353.34437029</v>
      </c>
      <c r="G105" s="22">
        <f t="shared" si="48"/>
        <v>117755833.84106098</v>
      </c>
      <c r="H105" s="22">
        <f t="shared" si="48"/>
        <v>117136097.32330531</v>
      </c>
      <c r="I105" s="22">
        <f t="shared" si="48"/>
        <v>116037081.09672292</v>
      </c>
      <c r="J105" s="22">
        <f t="shared" si="48"/>
        <v>114381838.65040894</v>
      </c>
      <c r="K105" s="22">
        <f t="shared" si="48"/>
        <v>112083468.37115243</v>
      </c>
      <c r="L105" s="22">
        <f t="shared" si="48"/>
        <v>109043917.09726262</v>
      </c>
      <c r="M105" s="22">
        <f t="shared" si="48"/>
        <v>105152644.08028029</v>
      </c>
      <c r="N105" s="22">
        <f t="shared" si="48"/>
        <v>100285129.26751867</v>
      </c>
      <c r="O105" s="22">
        <f t="shared" si="48"/>
        <v>94301207.973516196</v>
      </c>
      <c r="P105" s="22">
        <f t="shared" si="48"/>
        <v>87043211.95239906</v>
      </c>
      <c r="Q105" s="22">
        <f t="shared" si="48"/>
        <v>78333894.591665089</v>
      </c>
      <c r="R105" s="22">
        <f t="shared" si="48"/>
        <v>67974115.394065842</v>
      </c>
      <c r="S105" s="22">
        <f t="shared" si="48"/>
        <v>55740256.068045899</v>
      </c>
      <c r="T105" s="22">
        <f t="shared" si="48"/>
        <v>41381337.375124402</v>
      </c>
      <c r="U105" s="22">
        <f t="shared" si="48"/>
        <v>24615802.34736678</v>
      </c>
      <c r="V105" s="22">
        <f t="shared" si="48"/>
        <v>5127927.5481114946</v>
      </c>
      <c r="W105" s="22">
        <f t="shared" si="48"/>
        <v>1.3262033462524414E-6</v>
      </c>
      <c r="X105" s="22">
        <f t="shared" si="48"/>
        <v>1.3262033462524414E-6</v>
      </c>
      <c r="Y105" s="22">
        <f t="shared" si="48"/>
        <v>1.3262033462524414E-6</v>
      </c>
      <c r="Z105" s="22">
        <f t="shared" si="48"/>
        <v>1.3262033462524414E-6</v>
      </c>
      <c r="AA105" s="22">
        <f t="shared" si="48"/>
        <v>1.3262033462524414E-6</v>
      </c>
      <c r="AB105" s="22">
        <f t="shared" si="48"/>
        <v>1.3262033462524414E-6</v>
      </c>
      <c r="AC105" s="22">
        <f t="shared" si="48"/>
        <v>1.3262033462524414E-6</v>
      </c>
      <c r="AD105" s="22">
        <f t="shared" si="48"/>
        <v>1.3262033462524414E-6</v>
      </c>
      <c r="AE105" s="22">
        <f t="shared" si="48"/>
        <v>1.3262033462524414E-6</v>
      </c>
      <c r="AF105" s="22">
        <f t="shared" si="48"/>
        <v>1.3262033462524414E-6</v>
      </c>
    </row>
    <row r="106" spans="2:32" x14ac:dyDescent="0.35">
      <c r="B106" t="s">
        <v>308</v>
      </c>
      <c r="C106" s="63">
        <f>IFERROR(C104/C105,0)</f>
        <v>1.5152126954502598</v>
      </c>
      <c r="D106" s="63">
        <f t="shared" ref="D106:AF106" si="49">IFERROR(D104/D105,0)</f>
        <v>1.2473034908995262</v>
      </c>
      <c r="E106" s="63">
        <f t="shared" si="49"/>
        <v>1.3250026737115719</v>
      </c>
      <c r="F106" s="63">
        <f t="shared" si="49"/>
        <v>1.3627593474777258</v>
      </c>
      <c r="G106" s="63">
        <f t="shared" si="49"/>
        <v>1.4038990342361408</v>
      </c>
      <c r="H106" s="63">
        <f t="shared" si="49"/>
        <v>1.4492280092371801</v>
      </c>
      <c r="I106" s="63">
        <f t="shared" si="49"/>
        <v>1.499799888433637</v>
      </c>
      <c r="J106" s="63">
        <f t="shared" si="49"/>
        <v>1.5570159561581527</v>
      </c>
      <c r="K106" s="63">
        <f t="shared" si="49"/>
        <v>1.6227790628489605</v>
      </c>
      <c r="L106" s="63">
        <f t="shared" si="49"/>
        <v>1.6997377190498844</v>
      </c>
      <c r="M106" s="63">
        <f t="shared" si="49"/>
        <v>1.7916887207115562</v>
      </c>
      <c r="N106" s="63">
        <f t="shared" si="49"/>
        <v>1.9042729815840376</v>
      </c>
      <c r="O106" s="63">
        <f t="shared" si="49"/>
        <v>2.0471808500665372</v>
      </c>
      <c r="P106" s="63">
        <f t="shared" si="49"/>
        <v>2.2360627781844471</v>
      </c>
      <c r="Q106" s="63">
        <f t="shared" si="49"/>
        <v>2.4976534579586795</v>
      </c>
      <c r="R106" s="63">
        <f t="shared" si="49"/>
        <v>2.8839004114663638</v>
      </c>
      <c r="S106" s="63">
        <f t="shared" si="49"/>
        <v>3.5108667217206935</v>
      </c>
      <c r="T106" s="63">
        <f t="shared" si="49"/>
        <v>4.7018221502063184</v>
      </c>
      <c r="U106" s="63">
        <f t="shared" si="49"/>
        <v>7.8225234640962098</v>
      </c>
      <c r="V106" s="63">
        <f t="shared" si="49"/>
        <v>36.969295701282881</v>
      </c>
      <c r="W106" s="63">
        <f t="shared" si="49"/>
        <v>139893428102715.55</v>
      </c>
      <c r="X106" s="63">
        <f t="shared" si="49"/>
        <v>135827256031818.55</v>
      </c>
      <c r="Y106" s="63">
        <f t="shared" si="49"/>
        <v>130295495698783.53</v>
      </c>
      <c r="Z106" s="63">
        <f t="shared" si="49"/>
        <v>123055801615748.94</v>
      </c>
      <c r="AA106" s="63">
        <f t="shared" si="49"/>
        <v>113865017041968.45</v>
      </c>
      <c r="AB106" s="63">
        <f t="shared" si="49"/>
        <v>102450752635784.52</v>
      </c>
      <c r="AC106" s="63">
        <f t="shared" si="49"/>
        <v>88508088955337.703</v>
      </c>
      <c r="AD106" s="63">
        <f t="shared" si="49"/>
        <v>71695917174569.219</v>
      </c>
      <c r="AE106" s="63">
        <f t="shared" si="49"/>
        <v>51632878824543.023</v>
      </c>
      <c r="AF106" s="63">
        <f t="shared" si="49"/>
        <v>27892861150240.066</v>
      </c>
    </row>
    <row r="107" spans="2:32" s="41" customFormat="1" x14ac:dyDescent="0.35">
      <c r="B107" s="41" t="s">
        <v>309</v>
      </c>
      <c r="C107" s="41">
        <f>IFERROR(-SUM(C9:C10)/C8,0)</f>
        <v>0</v>
      </c>
      <c r="D107" s="41">
        <f t="shared" ref="D107:AF107" si="50">IFERROR(-SUM(D9:D10)/D8,0)</f>
        <v>0.46078305519897311</v>
      </c>
      <c r="E107" s="41">
        <f t="shared" si="50"/>
        <v>0.4568708356256494</v>
      </c>
      <c r="F107" s="41">
        <f t="shared" si="50"/>
        <v>0.45299587528635737</v>
      </c>
      <c r="G107" s="41">
        <f t="shared" si="50"/>
        <v>0.44915781933124937</v>
      </c>
      <c r="H107" s="41">
        <f t="shared" si="50"/>
        <v>0.44535631628999939</v>
      </c>
      <c r="I107" s="41">
        <f t="shared" si="50"/>
        <v>0.44159101803961853</v>
      </c>
      <c r="J107" s="41">
        <f t="shared" si="50"/>
        <v>0.43786157977257456</v>
      </c>
      <c r="K107" s="41">
        <f t="shared" si="50"/>
        <v>0.43416765996521672</v>
      </c>
      <c r="L107" s="41">
        <f t="shared" si="50"/>
        <v>0.4305089203465004</v>
      </c>
      <c r="M107" s="41">
        <f t="shared" si="50"/>
        <v>0.42688502586700994</v>
      </c>
      <c r="N107" s="41">
        <f t="shared" si="50"/>
        <v>0.42329564466827657</v>
      </c>
      <c r="O107" s="41">
        <f t="shared" si="50"/>
        <v>0.41974044805238825</v>
      </c>
      <c r="P107" s="41">
        <f t="shared" si="50"/>
        <v>0.41621911045188931</v>
      </c>
      <c r="Q107" s="41">
        <f t="shared" si="50"/>
        <v>0.4127313093999665</v>
      </c>
      <c r="R107" s="41">
        <f t="shared" si="50"/>
        <v>0.40927672550091915</v>
      </c>
      <c r="S107" s="41">
        <f t="shared" si="50"/>
        <v>0.40585504240091047</v>
      </c>
      <c r="T107" s="41">
        <f t="shared" si="50"/>
        <v>0.40246594675899705</v>
      </c>
      <c r="U107" s="41">
        <f t="shared" si="50"/>
        <v>0.39910912821843514</v>
      </c>
      <c r="V107" s="41">
        <f t="shared" si="50"/>
        <v>0.39578427937825955</v>
      </c>
      <c r="W107" s="41">
        <f t="shared" si="50"/>
        <v>0.39249109576513325</v>
      </c>
      <c r="X107" s="41">
        <f t="shared" si="50"/>
        <v>0.38922927580546529</v>
      </c>
      <c r="Y107" s="41">
        <f t="shared" si="50"/>
        <v>0.38599852079779418</v>
      </c>
      <c r="Z107" s="41">
        <f t="shared" si="50"/>
        <v>0.38279853488543419</v>
      </c>
      <c r="AA107" s="41">
        <f t="shared" si="50"/>
        <v>0.37962902502938251</v>
      </c>
      <c r="AB107" s="41">
        <f t="shared" si="50"/>
        <v>0.3764897009814836</v>
      </c>
      <c r="AC107" s="41">
        <f t="shared" si="50"/>
        <v>0.37338027525785034</v>
      </c>
      <c r="AD107" s="41">
        <f t="shared" si="50"/>
        <v>0.3703004631125375</v>
      </c>
      <c r="AE107" s="41">
        <f t="shared" si="50"/>
        <v>0.36724998251146573</v>
      </c>
      <c r="AF107" s="41">
        <f t="shared" si="50"/>
        <v>0.3642285541065946</v>
      </c>
    </row>
    <row r="108" spans="2:32" s="41" customFormat="1" x14ac:dyDescent="0.35">
      <c r="B108" s="41" t="s">
        <v>310</v>
      </c>
      <c r="C108" s="41">
        <f>'NHFC Senior 1'!D34/Forecasts!C48</f>
        <v>0.7160550840231733</v>
      </c>
      <c r="D108" s="41">
        <f>'NHFC Senior 1'!E34/Forecasts!D48</f>
        <v>0.72649706268969638</v>
      </c>
      <c r="E108" s="41">
        <f>'NHFC Senior 1'!F34/Forecasts!E48</f>
        <v>0.69913375257527932</v>
      </c>
      <c r="F108" s="41">
        <f>'NHFC Senior 1'!G34/Forecasts!F48</f>
        <v>0.67175401141640412</v>
      </c>
      <c r="G108" s="41">
        <f>'NHFC Senior 1'!H34/Forecasts!G48</f>
        <v>0.64429186701811181</v>
      </c>
      <c r="H108" s="41">
        <f>'NHFC Senior 1'!I34/Forecasts!H48</f>
        <v>0.61666373941169694</v>
      </c>
      <c r="I108" s="41">
        <f>'NHFC Senior 1'!J34/Forecasts!I48</f>
        <v>0.58876438388653685</v>
      </c>
      <c r="J108" s="41">
        <f>'NHFC Senior 1'!K34/Forecasts!J48</f>
        <v>0.56046144850379886</v>
      </c>
      <c r="K108" s="41">
        <f>'NHFC Senior 1'!L34/Forecasts!K48</f>
        <v>0.5315880602693811</v>
      </c>
      <c r="L108" s="41">
        <f>'NHFC Senior 1'!M34/Forecasts!L48</f>
        <v>0.50193255733288999</v>
      </c>
      <c r="M108" s="41">
        <f>'NHFC Senior 1'!N34/Forecasts!M48</f>
        <v>0.47122400656074565</v>
      </c>
      <c r="N108" s="41">
        <f>'NHFC Senior 1'!O34/Forecasts!N48</f>
        <v>0.43806694562896836</v>
      </c>
      <c r="O108" s="41">
        <f>'NHFC Senior 1'!P34/Forecasts!O48</f>
        <v>0.40134698807090174</v>
      </c>
      <c r="P108" s="41">
        <f>'NHFC Senior 1'!Q34/Forecasts!P48</f>
        <v>0.36068128233056074</v>
      </c>
      <c r="Q108" s="41">
        <f>'NHFC Senior 1'!R34/Forecasts!Q48</f>
        <v>0.31564583748439096</v>
      </c>
      <c r="R108" s="41">
        <f>'NHFC Senior 1'!S34/Forecasts!R48</f>
        <v>0.26577110260476472</v>
      </c>
      <c r="S108" s="41">
        <f>'NHFC Senior 1'!T34/Forecasts!S48</f>
        <v>0.21053707110336262</v>
      </c>
      <c r="T108" s="41">
        <f>'NHFC Senior 1'!U34/Forecasts!T48</f>
        <v>0.14936785901108671</v>
      </c>
      <c r="U108" s="41">
        <f>'NHFC Senior 1'!V34/Forecasts!U48</f>
        <v>8.1625700666283454E-2</v>
      </c>
      <c r="V108" s="41">
        <f>'NHFC Senior 1'!W34/Forecasts!V48</f>
        <v>6.6042992088030427E-3</v>
      </c>
      <c r="W108" s="41">
        <f>'NHFC Senior 1'!X34/Forecasts!W48</f>
        <v>1.0623694376627645E-14</v>
      </c>
      <c r="X108" s="41">
        <f>'NHFC Senior 1'!Y34/Forecasts!X48</f>
        <v>1.2245362294492517E-14</v>
      </c>
      <c r="Y108" s="41">
        <f>'NHFC Senior 1'!Z34/Forecasts!Y48</f>
        <v>1.4041286765596854E-14</v>
      </c>
      <c r="Z108" s="41">
        <f>'NHFC Senior 1'!AA34/Forecasts!Z48</f>
        <v>1.6030192552274782E-14</v>
      </c>
      <c r="AA108" s="41">
        <f>'NHFC Senior 1'!AB34/Forecasts!AA48</f>
        <v>1.8232816488819568E-14</v>
      </c>
      <c r="AB108" s="41">
        <f>'NHFC Senior 1'!AC34/Forecasts!AB48</f>
        <v>2.0672123688957795E-14</v>
      </c>
      <c r="AC108" s="41">
        <f>'NHFC Senior 1'!AD34/Forecasts!AC48</f>
        <v>2.3373546985927944E-14</v>
      </c>
      <c r="AD108" s="41">
        <f>'NHFC Senior 1'!AE34/Forecasts!AD48</f>
        <v>2.6365252101626179E-14</v>
      </c>
      <c r="AE108" s="41">
        <f>'NHFC Senior 1'!AF34/Forecasts!AE48</f>
        <v>2.9678431309539816E-14</v>
      </c>
      <c r="AF108" s="41">
        <f>'NHFC Senior 1'!AG34/Forecasts!AF48</f>
        <v>3.3347628653272423E-14</v>
      </c>
    </row>
    <row r="109" spans="2:32" s="41" customFormat="1" x14ac:dyDescent="0.35">
      <c r="B109" s="41" t="s">
        <v>311</v>
      </c>
      <c r="C109" s="41">
        <f>('NHFC Senior 1'!D34+'NHFC Mezz'!D33)/Forecasts!C48</f>
        <v>0.93567684081305369</v>
      </c>
      <c r="D109" s="41">
        <f>('NHFC Senior 1'!E34+'NHFC Mezz'!E33)/Forecasts!D48</f>
        <v>0.94810471806877383</v>
      </c>
      <c r="E109" s="41">
        <f>('NHFC Senior 1'!F34+'NHFC Mezz'!F33)/Forecasts!E48</f>
        <v>0.93465386089890812</v>
      </c>
      <c r="F109" s="41">
        <f>('NHFC Senior 1'!G34+'NHFC Mezz'!G33)/Forecasts!F48</f>
        <v>0.92009318681124719</v>
      </c>
      <c r="G109" s="41">
        <f>('NHFC Senior 1'!H34+'NHFC Mezz'!H33)/Forecasts!G48</f>
        <v>0.90425872634845272</v>
      </c>
      <c r="H109" s="41">
        <f>('NHFC Senior 1'!I34+'NHFC Mezz'!I33)/Forecasts!H48</f>
        <v>0.88695298958898439</v>
      </c>
      <c r="I109" s="41">
        <f>('NHFC Senior 1'!J34+'NHFC Mezz'!J33)/Forecasts!I48</f>
        <v>0.86793607267875494</v>
      </c>
      <c r="J109" s="41">
        <f>('NHFC Senior 1'!K34+'NHFC Mezz'!K33)/Forecasts!J48</f>
        <v>0.84691375590144913</v>
      </c>
      <c r="K109" s="41">
        <f>('NHFC Senior 1'!L34+'NHFC Mezz'!L33)/Forecasts!K48</f>
        <v>0.82352133474958633</v>
      </c>
      <c r="L109" s="41">
        <f>('NHFC Senior 1'!M34+'NHFC Mezz'!M33)/Forecasts!L48</f>
        <v>0.79730128588456106</v>
      </c>
      <c r="M109" s="41">
        <f>('NHFC Senior 1'!N34+'NHFC Mezz'!N33)/Forecasts!M48</f>
        <v>0.7676718398039859</v>
      </c>
      <c r="N109" s="41">
        <f>('NHFC Senior 1'!O34+'NHFC Mezz'!O33)/Forecasts!N48</f>
        <v>0.73213631823656755</v>
      </c>
      <c r="O109" s="41">
        <f>('NHFC Senior 1'!P34+'NHFC Mezz'!P33)/Forecasts!O48</f>
        <v>0.68845041847448463</v>
      </c>
      <c r="P109" s="41">
        <f>('NHFC Senior 1'!Q34+'NHFC Mezz'!Q33)/Forecasts!P48</f>
        <v>0.63546307604905616</v>
      </c>
      <c r="Q109" s="41">
        <f>('NHFC Senior 1'!R34+'NHFC Mezz'!R33)/Forecasts!Q48</f>
        <v>0.57188029370221372</v>
      </c>
      <c r="R109" s="41">
        <f>('NHFC Senior 1'!S34+'NHFC Mezz'!S33)/Forecasts!R48</f>
        <v>0.49624823683722125</v>
      </c>
      <c r="S109" s="41">
        <f>('NHFC Senior 1'!T34+'NHFC Mezz'!T33)/Forecasts!S48</f>
        <v>0.40693436956500373</v>
      </c>
      <c r="T109" s="41">
        <f>('NHFC Senior 1'!U34+'NHFC Mezz'!U33)/Forecasts!T48</f>
        <v>0.30210640611241318</v>
      </c>
      <c r="U109" s="41">
        <f>('NHFC Senior 1'!V34+'NHFC Mezz'!V33)/Forecasts!U48</f>
        <v>0.17970882654959447</v>
      </c>
      <c r="V109" s="41">
        <f>('NHFC Senior 1'!W34+'NHFC Mezz'!W33)/Forecasts!V48</f>
        <v>3.7436677029584427E-2</v>
      </c>
      <c r="W109" s="41">
        <f>('NHFC Senior 1'!X34+'NHFC Mezz'!X33)/Forecasts!W48</f>
        <v>3.3785316422725315E-4</v>
      </c>
      <c r="X109" s="41">
        <f>('NHFC Senior 1'!Y34+'NHFC Mezz'!Y33)/Forecasts!X48</f>
        <v>3.378531642288748E-4</v>
      </c>
      <c r="Y109" s="41">
        <f>('NHFC Senior 1'!Z34+'NHFC Mezz'!Z33)/Forecasts!Y48</f>
        <v>3.3785316423067072E-4</v>
      </c>
      <c r="Z109" s="41">
        <f>('NHFC Senior 1'!AA34+'NHFC Mezz'!AA33)/Forecasts!Z48</f>
        <v>3.3785316423265964E-4</v>
      </c>
      <c r="AA109" s="41">
        <f>('NHFC Senior 1'!AB34+'NHFC Mezz'!AB33)/Forecasts!AA48</f>
        <v>3.3785316423486225E-4</v>
      </c>
      <c r="AB109" s="41">
        <f>('NHFC Senior 1'!AC34+'NHFC Mezz'!AC33)/Forecasts!AB48</f>
        <v>3.3785316423730154E-4</v>
      </c>
      <c r="AC109" s="41">
        <f>('NHFC Senior 1'!AD34+'NHFC Mezz'!AD33)/Forecasts!AC48</f>
        <v>3.3785316424000299E-4</v>
      </c>
      <c r="AD109" s="41">
        <f>('NHFC Senior 1'!AE34+'NHFC Mezz'!AE33)/Forecasts!AD48</f>
        <v>3.3785316424299469E-4</v>
      </c>
      <c r="AE109" s="41">
        <f>('NHFC Senior 1'!AF34+'NHFC Mezz'!AF33)/Forecasts!AE48</f>
        <v>3.3785316424630784E-4</v>
      </c>
      <c r="AF109" s="41">
        <f>('NHFC Senior 1'!AG34+'NHFC Mezz'!AG33)/Forecasts!AF48</f>
        <v>3.3785316424997706E-4</v>
      </c>
    </row>
    <row r="110" spans="2:32" x14ac:dyDescent="0.35">
      <c r="B110" t="s">
        <v>312</v>
      </c>
      <c r="C110" s="63">
        <f>IFERROR(C91/-(('NHFC Senior 1'!D33+'NHFC Senior 2'!D33)/12*3),0)</f>
        <v>0</v>
      </c>
      <c r="D110" s="63">
        <f>IFERROR(D91/-(('NHFC Senior 1'!E33+'NHFC Senior 2'!E33)/12*3),0)</f>
        <v>3.7398293323973375</v>
      </c>
      <c r="E110" s="63">
        <f>IFERROR(E91/-(('NHFC Senior 1'!F33+'NHFC Senior 2'!F33)/12*3),0)</f>
        <v>1.0231182432881418</v>
      </c>
      <c r="F110" s="63">
        <f>IFERROR(F91/-(('NHFC Senior 1'!G33+'NHFC Senior 2'!G33)/12*3),0)</f>
        <v>1.1963876224614247</v>
      </c>
      <c r="G110" s="63">
        <f>IFERROR(G91/-(('NHFC Senior 1'!H33+'NHFC Senior 2'!H33)/12*3),0)</f>
        <v>1.4584607535097831</v>
      </c>
      <c r="H110" s="63">
        <f>IFERROR(H91/-(('NHFC Senior 1'!I33+'NHFC Senior 2'!I33)/12*3),0)</f>
        <v>1.8131208160010508</v>
      </c>
      <c r="I110" s="63">
        <f>IFERROR(I91/-(('NHFC Senior 1'!J33+'NHFC Senior 2'!J33)/12*3),0)</f>
        <v>2.2642314050074726</v>
      </c>
      <c r="J110" s="63">
        <f>IFERROR(J91/-(('NHFC Senior 1'!K33+'NHFC Senior 2'!K33)/12*3),0)</f>
        <v>2.815727341052324</v>
      </c>
      <c r="K110" s="63">
        <f>IFERROR(K91/-(('NHFC Senior 1'!L33+'NHFC Senior 2'!L33)/12*3),0)</f>
        <v>3.4716035399510798</v>
      </c>
      <c r="L110" s="63">
        <f>IFERROR(L91/-(('NHFC Senior 1'!M33+'NHFC Senior 2'!M33)/12*3),0)</f>
        <v>4.2359016840022372</v>
      </c>
      <c r="M110" s="63">
        <f>IFERROR(M91/-(('NHFC Senior 1'!N33+'NHFC Senior 2'!N33)/12*3),0)</f>
        <v>5.1126944055997274</v>
      </c>
      <c r="N110" s="63">
        <f>IFERROR(N91/-(('NHFC Senior 1'!O33+'NHFC Senior 2'!O33)/12*3),0)</f>
        <v>6.0739287312249362</v>
      </c>
      <c r="O110" s="63">
        <f>IFERROR(O91/-(('NHFC Senior 1'!P33+'NHFC Senior 2'!P33)/12*3),0)</f>
        <v>7.0938316948724136</v>
      </c>
      <c r="P110" s="63">
        <f>IFERROR(P91/-(('NHFC Senior 1'!Q33+'NHFC Senior 2'!Q33)/12*3),0)</f>
        <v>8.1660637874291186</v>
      </c>
      <c r="Q110" s="63">
        <f>IFERROR(Q91/-(('NHFC Senior 1'!R33+'NHFC Senior 2'!R33)/12*3),0)</f>
        <v>9.2828458255357873</v>
      </c>
      <c r="R110" s="63">
        <f>IFERROR(R91/-(('NHFC Senior 1'!S33+'NHFC Senior 2'!S33)/12*3),0)</f>
        <v>10.4347563565422</v>
      </c>
      <c r="S110" s="63">
        <f>IFERROR(S91/-(('NHFC Senior 1'!T33+'NHFC Senior 2'!T33)/12*3),0)</f>
        <v>11.610503928401812</v>
      </c>
      <c r="T110" s="63">
        <f>IFERROR(T91/-(('NHFC Senior 1'!U33+'NHFC Senior 2'!U33)/12*3),0)</f>
        <v>12.796671250141173</v>
      </c>
      <c r="U110" s="63">
        <f>IFERROR(U91/-(('NHFC Senior 1'!V33+'NHFC Senior 2'!V33)/12*3),0)</f>
        <v>13.977427923333828</v>
      </c>
      <c r="V110" s="63">
        <f>IFERROR(V91/-(('NHFC Senior 1'!W33+'NHFC Senior 2'!W33)/12*3),0)</f>
        <v>15.134208040056132</v>
      </c>
      <c r="W110" s="63">
        <f>IFERROR(W91/-(('NHFC Senior 1'!X33+'NHFC Senior 2'!X33)/12*3),0)</f>
        <v>269.27992296870343</v>
      </c>
      <c r="X110" s="63">
        <f>IFERROR(X91/-(('NHFC Senior 1'!Y33+'NHFC Senior 2'!Y33)/12*3),0)</f>
        <v>0</v>
      </c>
      <c r="Y110" s="63">
        <f>IFERROR(Y91/-(('NHFC Senior 1'!Z33+'NHFC Senior 2'!Z33)/12*3),0)</f>
        <v>0</v>
      </c>
      <c r="Z110" s="63">
        <f>IFERROR(Z91/-(('NHFC Senior 1'!AA33+'NHFC Senior 2'!AA33)/12*3),0)</f>
        <v>0</v>
      </c>
      <c r="AA110" s="63">
        <f>IFERROR(AA91/-(('NHFC Senior 1'!AB33+'NHFC Senior 2'!AB33)/12*3),0)</f>
        <v>0</v>
      </c>
      <c r="AB110" s="63">
        <f>IFERROR(AB91/-(('NHFC Senior 1'!AC33+'NHFC Senior 2'!AC33)/12*3),0)</f>
        <v>0</v>
      </c>
      <c r="AC110" s="63">
        <f>IFERROR(AC91/-(('NHFC Senior 1'!AD33+'NHFC Senior 2'!AD33)/12*3),0)</f>
        <v>0</v>
      </c>
      <c r="AD110" s="63">
        <f>IFERROR(AD91/-(('NHFC Senior 1'!AE33+'NHFC Senior 2'!AE33)/12*3),0)</f>
        <v>0</v>
      </c>
      <c r="AE110" s="63">
        <f>IFERROR(AE91/-(('NHFC Senior 1'!AF33+'NHFC Senior 2'!AF33)/12*3),0)</f>
        <v>0</v>
      </c>
      <c r="AF110" s="63">
        <f>IFERROR(AF91/-(('NHFC Senior 1'!AG33+'NHFC Senior 2'!AG33)/12*3),0)</f>
        <v>0</v>
      </c>
    </row>
    <row r="111" spans="2:32" x14ac:dyDescent="0.35">
      <c r="B111" t="s">
        <v>313</v>
      </c>
      <c r="C111" s="63">
        <f>IFERROR(C91/(-C59/12*3),0)</f>
        <v>0</v>
      </c>
      <c r="D111" s="63">
        <f t="shared" ref="D111:AF111" si="51">IFERROR(D91/(-D59/12*3),0)</f>
        <v>2.9952271436600624</v>
      </c>
      <c r="E111" s="63">
        <f t="shared" si="51"/>
        <v>0.94639025347621575</v>
      </c>
      <c r="F111" s="63">
        <f t="shared" si="51"/>
        <v>1.0751568959878355</v>
      </c>
      <c r="G111" s="63">
        <f t="shared" si="51"/>
        <v>1.2724451917624244</v>
      </c>
      <c r="H111" s="63">
        <f t="shared" si="51"/>
        <v>1.5346417345465702</v>
      </c>
      <c r="I111" s="63">
        <f t="shared" si="51"/>
        <v>1.8579395264793983</v>
      </c>
      <c r="J111" s="63">
        <f t="shared" si="51"/>
        <v>2.2383600106753314</v>
      </c>
      <c r="K111" s="63">
        <f t="shared" si="51"/>
        <v>2.6717757990815314</v>
      </c>
      <c r="L111" s="63">
        <f t="shared" si="51"/>
        <v>3.1539337730552202</v>
      </c>
      <c r="M111" s="63">
        <f t="shared" si="51"/>
        <v>3.6804782385409403</v>
      </c>
      <c r="N111" s="63">
        <f t="shared" si="51"/>
        <v>4.2246208225597881</v>
      </c>
      <c r="O111" s="63">
        <f t="shared" si="51"/>
        <v>4.7641316700576404</v>
      </c>
      <c r="P111" s="63">
        <f t="shared" si="51"/>
        <v>5.2920906497992402</v>
      </c>
      <c r="Q111" s="63">
        <f t="shared" si="51"/>
        <v>5.8014950397998692</v>
      </c>
      <c r="R111" s="63">
        <f t="shared" si="51"/>
        <v>6.2852725340047746</v>
      </c>
      <c r="S111" s="63">
        <f t="shared" si="51"/>
        <v>6.7362919467820657</v>
      </c>
      <c r="T111" s="63">
        <f t="shared" si="51"/>
        <v>7.147371461442698</v>
      </c>
      <c r="U111" s="63">
        <f t="shared" si="51"/>
        <v>7.5112843050324702</v>
      </c>
      <c r="V111" s="63">
        <f t="shared" si="51"/>
        <v>7.8207617662073305</v>
      </c>
      <c r="W111" s="63">
        <f t="shared" si="51"/>
        <v>47.064643719455567</v>
      </c>
      <c r="X111" s="63">
        <f t="shared" si="51"/>
        <v>0</v>
      </c>
      <c r="Y111" s="63">
        <f t="shared" si="51"/>
        <v>0</v>
      </c>
      <c r="Z111" s="63">
        <f t="shared" si="51"/>
        <v>0</v>
      </c>
      <c r="AA111" s="63">
        <f t="shared" si="51"/>
        <v>0</v>
      </c>
      <c r="AB111" s="63">
        <f t="shared" si="51"/>
        <v>0</v>
      </c>
      <c r="AC111" s="63">
        <f t="shared" si="51"/>
        <v>0</v>
      </c>
      <c r="AD111" s="63">
        <f t="shared" si="51"/>
        <v>0</v>
      </c>
      <c r="AE111" s="63">
        <f t="shared" si="51"/>
        <v>0</v>
      </c>
      <c r="AF111" s="63">
        <f t="shared" si="51"/>
        <v>0</v>
      </c>
    </row>
    <row r="117" spans="2:7" x14ac:dyDescent="0.35">
      <c r="B117" s="176" t="s">
        <v>314</v>
      </c>
      <c r="C117" s="176"/>
      <c r="D117" s="176"/>
      <c r="E117" s="176"/>
      <c r="F117" s="176"/>
      <c r="G117" s="176"/>
    </row>
    <row r="118" spans="2:7" x14ac:dyDescent="0.35">
      <c r="B118" s="2" t="s">
        <v>15</v>
      </c>
      <c r="C118" s="2" t="s">
        <v>315</v>
      </c>
      <c r="D118" s="2" t="s">
        <v>316</v>
      </c>
      <c r="E118" s="2" t="s">
        <v>317</v>
      </c>
      <c r="F118" s="2" t="s">
        <v>318</v>
      </c>
      <c r="G118" s="2" t="s">
        <v>319</v>
      </c>
    </row>
    <row r="119" spans="2:7" x14ac:dyDescent="0.35">
      <c r="B119" s="4" t="s">
        <v>320</v>
      </c>
      <c r="C119" s="23">
        <f>Inputs!$W$19</f>
        <v>80300138.510499999</v>
      </c>
      <c r="D119" s="65">
        <f>C119/$C$122</f>
        <v>0.76989484057507851</v>
      </c>
      <c r="E119" s="21">
        <f>IF(C119&gt;0,'NHFC Senior 1'!D62,0)</f>
        <v>0.10538258057045669</v>
      </c>
      <c r="F119" s="21">
        <f>D119*E119</f>
        <v>8.1133505067682118E-2</v>
      </c>
      <c r="G119" s="67">
        <f>SUM(F119:F121)</f>
        <v>0.10710144431961664</v>
      </c>
    </row>
    <row r="120" spans="2:7" x14ac:dyDescent="0.35">
      <c r="B120" s="4" t="s">
        <v>321</v>
      </c>
      <c r="C120" s="23">
        <f>Inputs!$W$20</f>
        <v>0</v>
      </c>
      <c r="D120" s="65">
        <f>C120/$C$122</f>
        <v>0</v>
      </c>
      <c r="E120" s="21">
        <f>IF(C120&gt;0,'NHFC Senior 2'!D62,0)</f>
        <v>0</v>
      </c>
      <c r="F120" s="21">
        <f>D120*E120</f>
        <v>0</v>
      </c>
      <c r="G120" s="4"/>
    </row>
    <row r="121" spans="2:7" x14ac:dyDescent="0.35">
      <c r="B121" s="4" t="s">
        <v>322</v>
      </c>
      <c r="C121" s="23">
        <f>Inputs!$W$21</f>
        <v>24000000</v>
      </c>
      <c r="D121" s="65">
        <f>C121/$C$122</f>
        <v>0.23010515942492152</v>
      </c>
      <c r="E121" s="21">
        <f>IF(C121&gt;0,'NHFC Mezz'!D70,0)</f>
        <v>0.11285248586704255</v>
      </c>
      <c r="F121" s="21">
        <f>D121*E121</f>
        <v>2.5967939251934528E-2</v>
      </c>
      <c r="G121" s="4"/>
    </row>
    <row r="122" spans="2:7" x14ac:dyDescent="0.35">
      <c r="B122" s="4" t="s">
        <v>125</v>
      </c>
      <c r="C122" s="23">
        <f>SUM(C119:C121)</f>
        <v>104300138.5105</v>
      </c>
      <c r="D122" s="66">
        <f>SUM(D119:D121)</f>
        <v>1</v>
      </c>
      <c r="E122" s="4"/>
      <c r="F122" s="4"/>
      <c r="G122" s="4"/>
    </row>
    <row r="126" spans="2:7" x14ac:dyDescent="0.35">
      <c r="D126" t="s">
        <v>323</v>
      </c>
    </row>
  </sheetData>
  <mergeCells count="5">
    <mergeCell ref="C1:Q1"/>
    <mergeCell ref="C30:Q30"/>
    <mergeCell ref="C70:Q70"/>
    <mergeCell ref="C94:Q94"/>
    <mergeCell ref="B117:G117"/>
  </mergeCells>
  <phoneticPr fontId="5" type="noConversion"/>
  <conditionalFormatting sqref="C4:AF22">
    <cfRule type="cellIs" dxfId="17" priority="9" operator="lessThan">
      <formula>0</formula>
    </cfRule>
  </conditionalFormatting>
  <conditionalFormatting sqref="C12:AF12">
    <cfRule type="cellIs" dxfId="16" priority="3" operator="lessThan">
      <formula>0</formula>
    </cfRule>
  </conditionalFormatting>
  <conditionalFormatting sqref="C20:AF20">
    <cfRule type="cellIs" dxfId="15" priority="10" operator="lessThan">
      <formula>0</formula>
    </cfRule>
  </conditionalFormatting>
  <conditionalFormatting sqref="C22:AF22">
    <cfRule type="cellIs" dxfId="14" priority="11" operator="lessThan">
      <formula>0</formula>
    </cfRule>
  </conditionalFormatting>
  <conditionalFormatting sqref="C25:AF28">
    <cfRule type="cellIs" dxfId="13" priority="5" operator="lessThan">
      <formula>0</formula>
    </cfRule>
  </conditionalFormatting>
  <conditionalFormatting sqref="C26:AF26">
    <cfRule type="cellIs" dxfId="12" priority="1" operator="lessThan">
      <formula>0</formula>
    </cfRule>
  </conditionalFormatting>
  <conditionalFormatting sqref="C28:AF28">
    <cfRule type="cellIs" dxfId="11" priority="8" operator="lessThan">
      <formula>0</formula>
    </cfRule>
  </conditionalFormatting>
  <conditionalFormatting sqref="C89:AF89">
    <cfRule type="cellIs" dxfId="10" priority="2" operator="lessThan">
      <formula>0</formula>
    </cfRule>
  </conditionalFormatting>
  <conditionalFormatting sqref="C91:AF91">
    <cfRule type="cellIs" dxfId="9" priority="12" operator="lessThan">
      <formula>0</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059E0-C71A-49D0-96B3-6262A557F0AE}">
  <dimension ref="A1:MY62"/>
  <sheetViews>
    <sheetView topLeftCell="IN28" zoomScale="60" zoomScaleNormal="60" workbookViewId="0">
      <selection activeCell="E12" sqref="E12"/>
    </sheetView>
  </sheetViews>
  <sheetFormatPr defaultColWidth="25.81640625" defaultRowHeight="14.5" x14ac:dyDescent="0.35"/>
  <cols>
    <col min="3" max="3" width="55.1796875" customWidth="1"/>
  </cols>
  <sheetData>
    <row r="1" spans="2:14" ht="26" x14ac:dyDescent="0.6">
      <c r="C1" s="175" t="s">
        <v>52</v>
      </c>
      <c r="D1" s="175"/>
      <c r="E1" s="175"/>
      <c r="F1" s="175"/>
      <c r="G1" s="175"/>
      <c r="H1" s="175"/>
      <c r="I1" s="175"/>
      <c r="J1" s="175"/>
      <c r="K1" s="175"/>
      <c r="L1" s="175"/>
      <c r="M1" s="175"/>
      <c r="N1" s="175"/>
    </row>
    <row r="3" spans="2:14" x14ac:dyDescent="0.35">
      <c r="C3" s="194" t="s">
        <v>124</v>
      </c>
      <c r="D3" s="2" t="s">
        <v>12</v>
      </c>
      <c r="E3" s="176" t="s">
        <v>13</v>
      </c>
      <c r="F3" s="176"/>
      <c r="G3" s="176"/>
      <c r="H3" s="176"/>
      <c r="I3" s="176"/>
      <c r="J3" s="177" t="s">
        <v>14</v>
      </c>
    </row>
    <row r="4" spans="2:14" x14ac:dyDescent="0.35">
      <c r="C4" s="195"/>
      <c r="D4" s="2" t="s">
        <v>35</v>
      </c>
      <c r="E4" s="2" t="s">
        <v>35</v>
      </c>
      <c r="F4" s="2" t="s">
        <v>36</v>
      </c>
      <c r="G4" s="2" t="s">
        <v>37</v>
      </c>
      <c r="H4" s="2" t="s">
        <v>38</v>
      </c>
      <c r="I4" s="2" t="s">
        <v>39</v>
      </c>
      <c r="J4" s="177"/>
    </row>
    <row r="5" spans="2:14" x14ac:dyDescent="0.35">
      <c r="C5" s="4" t="str">
        <f>Inputs!V20</f>
        <v>NHFC - Senior 2</v>
      </c>
      <c r="D5" s="21">
        <f>Inputs!AE$20</f>
        <v>0.10249999999999999</v>
      </c>
      <c r="E5" s="21">
        <f>Inputs!AF$20</f>
        <v>0.01</v>
      </c>
      <c r="F5" s="21">
        <f>Inputs!AG$20</f>
        <v>0</v>
      </c>
      <c r="G5" s="21">
        <f>Inputs!AH$20</f>
        <v>0</v>
      </c>
      <c r="H5" s="21">
        <f>Inputs!AI$20</f>
        <v>0</v>
      </c>
      <c r="I5" s="21">
        <f>Inputs!AJ$20</f>
        <v>0</v>
      </c>
      <c r="J5" s="21">
        <f>Inputs!AK$20</f>
        <v>0.11249999999999999</v>
      </c>
    </row>
    <row r="6" spans="2:14" x14ac:dyDescent="0.35">
      <c r="C6" s="4"/>
      <c r="D6" s="4"/>
      <c r="E6" s="4">
        <v>1</v>
      </c>
      <c r="F6" s="4">
        <v>2</v>
      </c>
      <c r="G6" s="4">
        <v>3</v>
      </c>
      <c r="H6" s="4">
        <v>4</v>
      </c>
      <c r="I6" s="4">
        <v>5</v>
      </c>
      <c r="J6" s="4"/>
    </row>
    <row r="8" spans="2:14" x14ac:dyDescent="0.35">
      <c r="B8" t="s">
        <v>324</v>
      </c>
      <c r="C8" s="2" t="s">
        <v>325</v>
      </c>
      <c r="D8" s="4">
        <f>Inputs!$Y$20</f>
        <v>60</v>
      </c>
    </row>
    <row r="9" spans="2:14" x14ac:dyDescent="0.35">
      <c r="C9" s="2" t="s">
        <v>326</v>
      </c>
      <c r="D9" s="19">
        <f>D8/12</f>
        <v>5</v>
      </c>
    </row>
    <row r="10" spans="2:14" x14ac:dyDescent="0.35">
      <c r="C10" s="2" t="s">
        <v>327</v>
      </c>
      <c r="D10" s="20">
        <f>Inputs!$Z$20</f>
        <v>0.01</v>
      </c>
    </row>
    <row r="11" spans="2:14" x14ac:dyDescent="0.35">
      <c r="C11" s="2" t="s">
        <v>328</v>
      </c>
      <c r="D11" s="4">
        <f>Inputs!$AA$20</f>
        <v>240</v>
      </c>
    </row>
    <row r="12" spans="2:14" x14ac:dyDescent="0.35">
      <c r="C12" s="1" t="s">
        <v>329</v>
      </c>
      <c r="D12" s="4">
        <f>$D$11-$D$8</f>
        <v>180</v>
      </c>
    </row>
    <row r="13" spans="2:14" x14ac:dyDescent="0.35">
      <c r="C13" s="1" t="s">
        <v>330</v>
      </c>
      <c r="D13" s="4">
        <f>Inputs!P20</f>
        <v>1</v>
      </c>
    </row>
    <row r="14" spans="2:14" x14ac:dyDescent="0.35">
      <c r="C14" s="1" t="str">
        <f>Inputs!O22</f>
        <v>Number of Senior 2 Disbursement (Months)</v>
      </c>
      <c r="D14" s="4">
        <f>Inputs!$P$22</f>
        <v>14</v>
      </c>
      <c r="F14" t="s">
        <v>331</v>
      </c>
    </row>
    <row r="15" spans="2:14" x14ac:dyDescent="0.35">
      <c r="C15" s="1">
        <f>Inputs!O25</f>
        <v>0</v>
      </c>
      <c r="D15" s="4">
        <f>Inputs!$P$25</f>
        <v>0</v>
      </c>
    </row>
    <row r="17" spans="3:33" x14ac:dyDescent="0.35">
      <c r="C17" s="1" t="s">
        <v>125</v>
      </c>
      <c r="D17" s="23">
        <f>SUM(D18:D19)</f>
        <v>0</v>
      </c>
    </row>
    <row r="18" spans="3:33" x14ac:dyDescent="0.35">
      <c r="C18" s="2" t="s">
        <v>332</v>
      </c>
      <c r="D18" s="23">
        <f>Inputs!$W$20</f>
        <v>0</v>
      </c>
    </row>
    <row r="19" spans="3:33" x14ac:dyDescent="0.35">
      <c r="C19" s="2" t="s">
        <v>327</v>
      </c>
      <c r="D19" s="23">
        <f>Inputs!$X$20</f>
        <v>0</v>
      </c>
    </row>
    <row r="20" spans="3:33" x14ac:dyDescent="0.35">
      <c r="C20" s="2" t="s">
        <v>333</v>
      </c>
      <c r="D20" s="23">
        <f>(D18/D14)+D19</f>
        <v>0</v>
      </c>
    </row>
    <row r="21" spans="3:33" x14ac:dyDescent="0.35">
      <c r="C21" s="2" t="s">
        <v>334</v>
      </c>
      <c r="D21" s="23">
        <f>(D18/D14)</f>
        <v>0</v>
      </c>
    </row>
    <row r="22" spans="3:33" x14ac:dyDescent="0.35">
      <c r="G22" s="22"/>
    </row>
    <row r="23" spans="3:33" x14ac:dyDescent="0.35">
      <c r="C23" s="2" t="s">
        <v>335</v>
      </c>
      <c r="D23" s="29">
        <f>PMT($J$5/12,$D$12,(INDEX($C$46:$MY$53,MATCH($A$48,$C$46:$C$53,0),MATCH($A$47,$C$47:$MY$47,0))))</f>
        <v>0</v>
      </c>
      <c r="G23" s="22"/>
    </row>
    <row r="26" spans="3:33" x14ac:dyDescent="0.35">
      <c r="D26" s="2">
        <v>1</v>
      </c>
      <c r="E26" s="2">
        <v>2</v>
      </c>
      <c r="F26" s="2">
        <v>3</v>
      </c>
      <c r="G26" s="2">
        <v>4</v>
      </c>
      <c r="H26" s="2">
        <v>5</v>
      </c>
      <c r="I26" s="2">
        <v>6</v>
      </c>
      <c r="J26" s="2">
        <v>7</v>
      </c>
      <c r="K26" s="2">
        <v>8</v>
      </c>
      <c r="L26" s="2">
        <v>9</v>
      </c>
      <c r="M26" s="2">
        <v>10</v>
      </c>
      <c r="N26" s="2">
        <v>11</v>
      </c>
      <c r="O26" s="2">
        <v>12</v>
      </c>
      <c r="P26" s="2">
        <v>13</v>
      </c>
      <c r="Q26" s="2">
        <v>14</v>
      </c>
      <c r="R26" s="2">
        <v>15</v>
      </c>
      <c r="S26" s="2">
        <v>16</v>
      </c>
      <c r="T26" s="2">
        <v>17</v>
      </c>
      <c r="U26" s="2">
        <v>18</v>
      </c>
      <c r="V26" s="2">
        <v>19</v>
      </c>
      <c r="W26" s="2">
        <v>20</v>
      </c>
      <c r="X26" s="2">
        <v>21</v>
      </c>
      <c r="Y26" s="2">
        <v>22</v>
      </c>
      <c r="Z26" s="2">
        <v>23</v>
      </c>
      <c r="AA26" s="2">
        <v>24</v>
      </c>
      <c r="AB26" s="2">
        <v>25</v>
      </c>
      <c r="AC26" s="2">
        <v>26</v>
      </c>
      <c r="AD26" s="2">
        <v>27</v>
      </c>
      <c r="AE26" s="2">
        <v>28</v>
      </c>
      <c r="AF26" s="2">
        <v>29</v>
      </c>
      <c r="AG26" s="2">
        <v>30</v>
      </c>
    </row>
    <row r="27" spans="3:33" x14ac:dyDescent="0.35">
      <c r="D27" s="2" t="s">
        <v>35</v>
      </c>
      <c r="E27" s="2" t="s">
        <v>36</v>
      </c>
      <c r="F27" s="2" t="s">
        <v>37</v>
      </c>
      <c r="G27" s="2" t="s">
        <v>38</v>
      </c>
      <c r="H27" s="2" t="s">
        <v>39</v>
      </c>
      <c r="I27" s="2" t="s">
        <v>213</v>
      </c>
      <c r="J27" s="2" t="s">
        <v>214</v>
      </c>
      <c r="K27" s="2" t="s">
        <v>215</v>
      </c>
      <c r="L27" s="2" t="s">
        <v>216</v>
      </c>
      <c r="M27" s="2" t="s">
        <v>217</v>
      </c>
      <c r="N27" s="2" t="s">
        <v>218</v>
      </c>
      <c r="O27" s="2" t="s">
        <v>219</v>
      </c>
      <c r="P27" s="2" t="s">
        <v>220</v>
      </c>
      <c r="Q27" s="2" t="s">
        <v>221</v>
      </c>
      <c r="R27" s="2" t="s">
        <v>222</v>
      </c>
      <c r="S27" s="2" t="s">
        <v>223</v>
      </c>
      <c r="T27" s="2" t="s">
        <v>224</v>
      </c>
      <c r="U27" s="2" t="s">
        <v>225</v>
      </c>
      <c r="V27" s="2" t="s">
        <v>226</v>
      </c>
      <c r="W27" s="2" t="s">
        <v>227</v>
      </c>
      <c r="X27" s="2" t="s">
        <v>228</v>
      </c>
      <c r="Y27" s="2" t="s">
        <v>229</v>
      </c>
      <c r="Z27" s="2" t="s">
        <v>230</v>
      </c>
      <c r="AA27" s="2" t="s">
        <v>231</v>
      </c>
      <c r="AB27" s="2" t="s">
        <v>232</v>
      </c>
      <c r="AC27" s="2" t="s">
        <v>233</v>
      </c>
      <c r="AD27" s="2" t="s">
        <v>234</v>
      </c>
      <c r="AE27" s="2" t="s">
        <v>235</v>
      </c>
      <c r="AF27" s="2" t="s">
        <v>236</v>
      </c>
      <c r="AG27" s="2" t="s">
        <v>237</v>
      </c>
    </row>
    <row r="28" spans="3:33" x14ac:dyDescent="0.35">
      <c r="C28" s="2" t="s">
        <v>336</v>
      </c>
      <c r="D28" s="22">
        <f>D48</f>
        <v>0</v>
      </c>
      <c r="E28" s="22">
        <f>D34</f>
        <v>0</v>
      </c>
      <c r="F28" s="22">
        <f t="shared" ref="F28:AG28" si="0">E34</f>
        <v>0</v>
      </c>
      <c r="G28" s="22">
        <f t="shared" si="0"/>
        <v>0</v>
      </c>
      <c r="H28" s="22">
        <f t="shared" si="0"/>
        <v>0</v>
      </c>
      <c r="I28" s="22">
        <f t="shared" si="0"/>
        <v>0</v>
      </c>
      <c r="J28" s="22">
        <f t="shared" si="0"/>
        <v>0</v>
      </c>
      <c r="K28" s="22">
        <f t="shared" si="0"/>
        <v>0</v>
      </c>
      <c r="L28" s="22">
        <f t="shared" si="0"/>
        <v>0</v>
      </c>
      <c r="M28" s="22">
        <f t="shared" si="0"/>
        <v>0</v>
      </c>
      <c r="N28" s="22">
        <f t="shared" si="0"/>
        <v>0</v>
      </c>
      <c r="O28" s="22">
        <f t="shared" si="0"/>
        <v>0</v>
      </c>
      <c r="P28" s="22">
        <f t="shared" si="0"/>
        <v>0</v>
      </c>
      <c r="Q28" s="22">
        <f t="shared" si="0"/>
        <v>0</v>
      </c>
      <c r="R28" s="22">
        <f t="shared" si="0"/>
        <v>0</v>
      </c>
      <c r="S28" s="22">
        <f t="shared" si="0"/>
        <v>0</v>
      </c>
      <c r="T28" s="22">
        <f t="shared" si="0"/>
        <v>0</v>
      </c>
      <c r="U28" s="22">
        <f t="shared" si="0"/>
        <v>0</v>
      </c>
      <c r="V28" s="22">
        <f t="shared" si="0"/>
        <v>0</v>
      </c>
      <c r="W28" s="22">
        <f t="shared" si="0"/>
        <v>0</v>
      </c>
      <c r="X28" s="22">
        <f t="shared" si="0"/>
        <v>0</v>
      </c>
      <c r="Y28" s="22">
        <f t="shared" si="0"/>
        <v>0</v>
      </c>
      <c r="Z28" s="22">
        <f t="shared" si="0"/>
        <v>0</v>
      </c>
      <c r="AA28" s="22">
        <f t="shared" si="0"/>
        <v>0</v>
      </c>
      <c r="AB28" s="22">
        <f t="shared" si="0"/>
        <v>0</v>
      </c>
      <c r="AC28" s="22">
        <f t="shared" si="0"/>
        <v>0</v>
      </c>
      <c r="AD28" s="22">
        <f t="shared" si="0"/>
        <v>0</v>
      </c>
      <c r="AE28" s="22">
        <f t="shared" si="0"/>
        <v>0</v>
      </c>
      <c r="AF28" s="22">
        <f t="shared" si="0"/>
        <v>0</v>
      </c>
      <c r="AG28" s="22">
        <f t="shared" si="0"/>
        <v>0</v>
      </c>
    </row>
    <row r="29" spans="3:33" x14ac:dyDescent="0.35">
      <c r="C29" s="2" t="s">
        <v>337</v>
      </c>
      <c r="D29" s="127">
        <f>SUM($D49:$O49)+D20</f>
        <v>0</v>
      </c>
      <c r="E29" s="22">
        <f>SUM($P49:$AA49)</f>
        <v>0</v>
      </c>
      <c r="F29" s="22">
        <f>SUM($AB49:$AM49)</f>
        <v>0</v>
      </c>
      <c r="G29" s="22">
        <f>SUM($AN49:$AY49)</f>
        <v>0</v>
      </c>
      <c r="H29" s="22">
        <f>SUM($AZ49:$BK49)</f>
        <v>0</v>
      </c>
      <c r="I29" s="22">
        <f>SUM($BL49:$BW49)</f>
        <v>0</v>
      </c>
      <c r="J29" s="22">
        <f>SUM($BX49:$CI49)</f>
        <v>0</v>
      </c>
      <c r="K29" s="22">
        <f>SUM($CJ49:$CU49)</f>
        <v>0</v>
      </c>
      <c r="L29" s="22">
        <f>SUM($CV49:$DG49)</f>
        <v>0</v>
      </c>
      <c r="M29" s="22">
        <f>SUM($DH49:$DJ49)</f>
        <v>0</v>
      </c>
      <c r="N29" s="22">
        <f>SUM($DT49:$EE49)</f>
        <v>0</v>
      </c>
      <c r="O29" s="22">
        <f>SUM($EF49:$EQ49)</f>
        <v>0</v>
      </c>
      <c r="P29" s="22">
        <f>SUM($ER49:$FC49)</f>
        <v>0</v>
      </c>
      <c r="Q29" s="22">
        <f>SUM($FD49:$FO49)</f>
        <v>0</v>
      </c>
      <c r="R29" s="22">
        <f>SUM($FP49:$GA49)</f>
        <v>0</v>
      </c>
      <c r="S29" s="22">
        <f>SUM($GB49:$GM49)</f>
        <v>0</v>
      </c>
      <c r="T29" s="22">
        <f>SUM($GN49:$GY49)</f>
        <v>0</v>
      </c>
      <c r="U29" s="22">
        <f>SUM($GZ49:$HK49)</f>
        <v>0</v>
      </c>
      <c r="V29" s="22">
        <f>SUM($HL49:$HW49)</f>
        <v>0</v>
      </c>
      <c r="W29" s="22">
        <f>SUM($HX49:$II49)</f>
        <v>0</v>
      </c>
      <c r="X29" s="22">
        <f>SUM($IJ49:$IU49)</f>
        <v>0</v>
      </c>
      <c r="Y29" s="22">
        <f>SUM($IV49:$JG49)</f>
        <v>0</v>
      </c>
      <c r="Z29" s="22">
        <f>SUM($JH49:$JS49)</f>
        <v>0</v>
      </c>
      <c r="AA29" s="22">
        <f>SUM($JT49:$KE49)</f>
        <v>0</v>
      </c>
      <c r="AB29" s="22">
        <f>SUM($KF49:$KQ49)</f>
        <v>0</v>
      </c>
      <c r="AC29" s="22">
        <f>SUM($KR49:$LC49)</f>
        <v>0</v>
      </c>
      <c r="AD29" s="22">
        <f>SUM($LD49:$LO49)</f>
        <v>0</v>
      </c>
      <c r="AE29" s="22">
        <f>SUM($LP49:$MA49)</f>
        <v>0</v>
      </c>
      <c r="AF29" s="22">
        <f>SUM($MB49:$MM49)</f>
        <v>0</v>
      </c>
      <c r="AG29" s="22">
        <f>SUM($MN49:$MY49)</f>
        <v>0</v>
      </c>
    </row>
    <row r="30" spans="3:33" x14ac:dyDescent="0.35">
      <c r="C30" s="2" t="s">
        <v>338</v>
      </c>
      <c r="D30" s="22">
        <f>IF(D9&gt;=D26,SUM($D50:$O50),0)</f>
        <v>0</v>
      </c>
      <c r="E30" s="22">
        <f>IF(D9&gt;=E26,SUM($P50:$AA50),0)</f>
        <v>0</v>
      </c>
      <c r="F30" s="22">
        <f>IF(D9&gt;=F26,SUM($AB50:$AM50),0)</f>
        <v>0</v>
      </c>
      <c r="G30" s="22">
        <f>IF(D9&gt;=G26,SUM($AN50:$AY50),0)</f>
        <v>0</v>
      </c>
      <c r="H30" s="22">
        <f>IF(D9&gt;=H26,SUM($AZ50:$BK50),0)</f>
        <v>0</v>
      </c>
      <c r="I30" s="22">
        <f>IF(D9&gt;=I26,SUM($BL50:$BW50),0)</f>
        <v>0</v>
      </c>
      <c r="J30" s="22">
        <f>IF(D9&gt;=J26,SUM($BX50:$CI50),0)</f>
        <v>0</v>
      </c>
      <c r="K30" s="22">
        <f>IF(D9&gt;=K26,SUM($CJ50:$CU50),0)</f>
        <v>0</v>
      </c>
      <c r="L30" s="22">
        <f>IF(D9&gt;=L26,SUM($CV50:$DG50),0)</f>
        <v>0</v>
      </c>
      <c r="M30" s="22">
        <f>IF(D9&gt;=M26,SUM($DH50:$DS50),0)</f>
        <v>0</v>
      </c>
      <c r="N30" s="22">
        <f>IF(D9&gt;=N26,SUM($DT50:$EE50),0)</f>
        <v>0</v>
      </c>
      <c r="O30" s="22">
        <f>IF(D9&gt;=O26,SUM($EF50:$EQ50),0)</f>
        <v>0</v>
      </c>
      <c r="P30" s="22">
        <f>IF(D9&gt;=P26,SUM($ER50:$FC50),0)</f>
        <v>0</v>
      </c>
      <c r="Q30" s="22">
        <f>IF(D9&gt;=Q26,SUM($FD50:$FO50),0)</f>
        <v>0</v>
      </c>
      <c r="R30" s="22">
        <f>IF(D9&gt;=R26,SUM($FP50:$GA50),0)</f>
        <v>0</v>
      </c>
      <c r="S30" s="22">
        <f>IF(D9&gt;=S26,SUM($GB50:$GM50),0)</f>
        <v>0</v>
      </c>
      <c r="T30" s="22">
        <f>IF(D9&gt;=T26,SUM($GN50:$GY50),0)</f>
        <v>0</v>
      </c>
      <c r="U30" s="22">
        <f>IF(D9&gt;=U26,SUM($GZ50:$HK50),0)</f>
        <v>0</v>
      </c>
      <c r="V30" s="22">
        <f>IF(D9&gt;=V26,SUM($HL50:$HW50),0)</f>
        <v>0</v>
      </c>
      <c r="W30" s="22">
        <f>IF(D9&gt;=W26,SUM($HX50:$II50),0)</f>
        <v>0</v>
      </c>
      <c r="X30" s="22">
        <f>IF(D9&gt;=X26,SUM($IJ50:$IU50),0)</f>
        <v>0</v>
      </c>
      <c r="Y30" s="22">
        <f>IF(D9&gt;=Y26,SUM($IV50:$JG50),0)</f>
        <v>0</v>
      </c>
      <c r="Z30" s="22">
        <f>IF(D9&lt;Z26,IF(D9&gt;=Z26,SUM($JH50:$JS50),0)-Z36,IF(D9&gt;=Z26,SUM($JH50:$JS50),0))</f>
        <v>0</v>
      </c>
      <c r="AA30" s="22">
        <f>IF(D9&gt;=AA26,SUM($JT50:$KE50),0)</f>
        <v>0</v>
      </c>
      <c r="AB30" s="22">
        <f>IF(D9&gt;=AB26,SUM($KF50:$KQ50),0)</f>
        <v>0</v>
      </c>
      <c r="AC30" s="22">
        <f>IF(D9&gt;=AC26,SUM($KR50:$LC50),0)</f>
        <v>0</v>
      </c>
      <c r="AD30" s="22">
        <f>IF(D9&gt;=AD26,SUM($LD50:$LO50),0)</f>
        <v>0</v>
      </c>
      <c r="AE30" s="22">
        <f>IF(D9&gt;=AE26,SUM($LP50:$MA50),0)</f>
        <v>0</v>
      </c>
      <c r="AF30" s="22">
        <f>IF(D9&gt;=AF26,SUM($MB50:$MM50),0)</f>
        <v>0</v>
      </c>
      <c r="AG30" s="22">
        <f>IF(D9&gt;=AG26,SUM($MN50:$MY50),0)</f>
        <v>0</v>
      </c>
    </row>
    <row r="31" spans="3:33" x14ac:dyDescent="0.35">
      <c r="C31" s="2" t="s">
        <v>339</v>
      </c>
      <c r="D31" s="22">
        <f>IF(D9&lt;D26,IF(D9&lt;D26,SUM($D50:$O50),0)-D36,IF(D9&lt;D26,SUM($D50:$O50),0))</f>
        <v>0</v>
      </c>
      <c r="E31" s="22">
        <f>IF(D9&lt;E26,IF(D9&lt;E26,SUM($P50:$AA50),0)-E36,IF(D9&lt;E26,SUM($P50:$AA50),0))</f>
        <v>0</v>
      </c>
      <c r="F31" s="22">
        <f>IF(C9&lt;F26,IF(D9&lt;F26,SUM($AB50:$AM50),0)-F36,IF(D9&lt;F26,SUM($AB50:$AM50),0))</f>
        <v>0</v>
      </c>
      <c r="G31" s="22">
        <f>IF(D9&lt;G26,IF(D9&lt;G26,SUM($AN50:$AY50),0)-G36,IF(D9&lt;G26,SUM($AN50:$AY50),0))</f>
        <v>0</v>
      </c>
      <c r="H31" s="22">
        <f>IF(D9&lt;H26,IF(D9&lt;H26,SUM($AZ50:$BK50),0)-H36,IF(D9&lt;H26,SUM($AZ50:$BK50),0))</f>
        <v>0</v>
      </c>
      <c r="I31" s="22">
        <f>IF(D9&lt;I26,IF(D9&lt;I26,SUM($BL50:$BW50),0)-I36,IF(D9&lt;I26,SUM($BL50:$BW50),0))</f>
        <v>0</v>
      </c>
      <c r="J31" s="22">
        <f>IF(D9&lt;J26,IF(D9&lt;J26,SUM($BX50:$CI50),0)-J36,IF(D9&lt;J26,SUM($BX50:$CI50),0))</f>
        <v>0</v>
      </c>
      <c r="K31" s="22">
        <f>IF(D9&lt;K26,IF(D9&lt;K26,SUM($CJ50:$CU50),0)-K36,IF(D9&lt;K26,SUM($CJ50:$CU50),0))</f>
        <v>0</v>
      </c>
      <c r="L31" s="22">
        <f>IF(D9&lt;L26,IF(D9&lt;L26,SUM($CV50:$DG50),0)-L36,IF(D9&lt;L26,SUM($CV50:$DG50),0))</f>
        <v>0</v>
      </c>
      <c r="M31" s="22">
        <f>IF(D9&lt;M26,IF(D9&lt;M26,SUM($DH50:$DS50),0)-M36,IF(D9&lt;M26,SUM($DH50:$DS50),0))</f>
        <v>0</v>
      </c>
      <c r="N31" s="22">
        <f>IF(D9&lt;N26,IF(D9&lt;N26,SUM($DT50:$EE50),0)-N36,IF(D9&lt;N26,SUM($DT50:$EE50),0))</f>
        <v>0</v>
      </c>
      <c r="O31" s="22">
        <f>IF(D9&lt;O26,IF(D9&lt;O26,SUM($EF50:$EQ50),0)-O36,IF(D9&lt;O26,SUM($EF50:$EQ50),0))</f>
        <v>0</v>
      </c>
      <c r="P31" s="22">
        <f>IF(D9&lt;P26,IF(D9&lt;P26,SUM($ER50:$FC50),0)-P36,IF(D9&lt;P26,SUM($ER50:$FC50),0))</f>
        <v>0</v>
      </c>
      <c r="Q31" s="22">
        <f>IF(D9&lt;Q26,IF(D9&lt;Q26,SUM($FD50:$FO50),0)-Q36,IF(D9&lt;Q26,SUM($FD50:$FO50),0))</f>
        <v>0</v>
      </c>
      <c r="R31" s="22">
        <f>IF(D9&lt;R26,IF(D9&lt;R26,SUM($FP50:$GA50),0)-R36,IF(D9&lt;R26,SUM($FP50:$GA50),0))</f>
        <v>0</v>
      </c>
      <c r="S31" s="22">
        <f>IF(D9&lt;S25,IF(D9&lt;S26,SUM($GB50:$GM50),0)-S36,IF(D9&lt;S26,SUM($GB50:$GM50),0))</f>
        <v>0</v>
      </c>
      <c r="T31" s="22">
        <f>IF(D9&lt;T26,IF(D9&lt;T26,SUM($GN50:$GY50),0)-T36,IF(D9&lt;T26,SUM($GN50:$GY50),0))</f>
        <v>0</v>
      </c>
      <c r="U31" s="22">
        <f>IF(D9&lt;U26,IF(D9&lt;U26,SUM($GZ50:$HK50),0)-U36,IF(D9&lt;U26,SUM($GZ50:$HK50),0))</f>
        <v>0</v>
      </c>
      <c r="V31" s="22">
        <f>IF(D9&lt;V26,IF(D9&lt;V26,SUM($HL50:$HW50),0)-V36,IF(D9&lt;V26,SUM($HL50:$HW50),0))</f>
        <v>0</v>
      </c>
      <c r="W31" s="22">
        <f>IF(D9&lt;W26,IF(D9&lt;W26,SUM($HX50:$II50),0)-W36,IF(D9&lt;W26,SUM($HX50:$II50),0))</f>
        <v>0</v>
      </c>
      <c r="X31" s="22">
        <f>IF(D9&lt;X26,IF(D9&lt;X26,SUM($IJ50:$IU50),0)-X36,IF(D9&lt;X26,SUM($IJ50:$IU50),0))</f>
        <v>0</v>
      </c>
      <c r="Y31" s="22">
        <f>IF(D9&lt;Y26,IF(D9&lt;Y26,SUM($IV50:$JG50),0)-Y36,IF(D9&lt;Y26,SUM($IV50:$JG50),0))</f>
        <v>0</v>
      </c>
      <c r="Z31" s="22">
        <f>IF(D9&lt;Z26,SUM($JH50:$JS50),0)</f>
        <v>0</v>
      </c>
      <c r="AA31" s="22">
        <f>IF(D9&lt;AA26,IF(D9&lt;AA26,SUM($JT50:$KE50),0)-AA36,IF(D9&lt;AA26,SUM($JT50:$KE50),0))</f>
        <v>0</v>
      </c>
      <c r="AB31" s="22">
        <f>IF(D9&lt;AB26,IF(D9&lt;AB26,SUM($KF50:$KQ50),0)-AB36,IF(D9&lt;AB26,SUM($KF50:$KQ50),0))</f>
        <v>0</v>
      </c>
      <c r="AC31" s="22">
        <f>IF(D9&lt;AC26,IF(D9&lt;AC26,SUM($KR50:$LC50),0)-AC36,IF(D9&lt;AC26,SUM($KR50:$LC50),0))</f>
        <v>0</v>
      </c>
      <c r="AD31" s="22">
        <f>IF(D9&lt;AD26,IF(D9&lt;AD26,SUM($LD50:$LO50),0)-AD36,IF(D9&lt;AD26,SUM($LD50:$LO50),0))</f>
        <v>0</v>
      </c>
      <c r="AE31" s="22">
        <f>IF(D9&lt;AE25,IF(D9&lt;AE26,SUM($LP50:$MA50),0)-AE36,IF(D9&lt;AE26,SUM($LP50:$MA50),0))</f>
        <v>0</v>
      </c>
      <c r="AF31" s="22">
        <f>IF(D9&lt;AF26,IF(D9&lt;AF26,SUM($MB50:$MM50),0)-AF36,IF(D9&lt;AF26,SUM($MB50:$MM50),0))</f>
        <v>0</v>
      </c>
      <c r="AG31" s="22">
        <f>IF(D9&lt;AG26,IF(D9&lt;AG26,SUM($MN50:$MY50),0)-AG36,IF(D9&lt;AG26,SUM($MN50:$MY50),0))</f>
        <v>0</v>
      </c>
    </row>
    <row r="32" spans="3:33" x14ac:dyDescent="0.35">
      <c r="C32" s="2" t="s">
        <v>340</v>
      </c>
      <c r="D32" s="22">
        <f>SUM($D51:$O51)</f>
        <v>0</v>
      </c>
      <c r="E32" s="22">
        <f>SUM($P51:$AA51)</f>
        <v>0</v>
      </c>
      <c r="F32" s="22">
        <f>SUM($AB51:$AM51)</f>
        <v>0</v>
      </c>
      <c r="G32" s="22">
        <f>SUM($AN51:$AY51)</f>
        <v>0</v>
      </c>
      <c r="H32" s="22">
        <f>SUM($AZ51:$BK51)</f>
        <v>0</v>
      </c>
      <c r="I32" s="22">
        <f>SUM($BL51:$BW51)</f>
        <v>0</v>
      </c>
      <c r="J32" s="22">
        <f>SUM($BX51:$CI51)</f>
        <v>0</v>
      </c>
      <c r="K32" s="22">
        <f>SUM($CJ51:$CU51)</f>
        <v>0</v>
      </c>
      <c r="L32" s="22">
        <f>SUM($CV51:$DG51)</f>
        <v>0</v>
      </c>
      <c r="M32" s="22">
        <f>SUM($DH51:$DS51)</f>
        <v>0</v>
      </c>
      <c r="N32" s="22">
        <f>SUM($DT51:$EE51)</f>
        <v>0</v>
      </c>
      <c r="O32" s="22">
        <f>SUM($EF51:$EQ51)</f>
        <v>0</v>
      </c>
      <c r="P32" s="22">
        <f>SUM($ER51:$FC51)</f>
        <v>0</v>
      </c>
      <c r="Q32" s="22">
        <f>SUM($FD51:$FO51)</f>
        <v>0</v>
      </c>
      <c r="R32" s="22">
        <f>SUM($FP51:$GA51)</f>
        <v>0</v>
      </c>
      <c r="S32" s="22">
        <f>SUM($GB51:$GM51)</f>
        <v>0</v>
      </c>
      <c r="T32" s="22">
        <f>SUM($GN51:$GY51)</f>
        <v>0</v>
      </c>
      <c r="U32" s="22">
        <f>SUM($GZ51:$HK51)</f>
        <v>0</v>
      </c>
      <c r="V32" s="22">
        <f>SUM($HL51:$HW51)</f>
        <v>0</v>
      </c>
      <c r="W32" s="22">
        <f>SUM($HX51:$II51)</f>
        <v>0</v>
      </c>
      <c r="X32" s="22">
        <f>SUM($IJ51:$IU51)</f>
        <v>0</v>
      </c>
      <c r="Y32" s="22">
        <f>SUM($IV51:$JG51)</f>
        <v>0</v>
      </c>
      <c r="Z32" s="22">
        <f>SUM($JH51:$JS51)</f>
        <v>0</v>
      </c>
      <c r="AA32" s="22">
        <f>SUM($JT51:$KE51)</f>
        <v>0</v>
      </c>
      <c r="AB32" s="22">
        <f>SUM($KF51:$KQ51)</f>
        <v>0</v>
      </c>
      <c r="AC32" s="22">
        <f>SUM($KR51:$LC51)</f>
        <v>0</v>
      </c>
      <c r="AD32" s="22">
        <f>SUM($LD51:$LO51)</f>
        <v>0</v>
      </c>
      <c r="AE32" s="22">
        <f>SUM($LP51:$MA51)</f>
        <v>0</v>
      </c>
      <c r="AF32" s="22">
        <f>SUM($MB51:$MM51)</f>
        <v>0</v>
      </c>
      <c r="AG32" s="22">
        <f>SUM($MN51:$MY51)</f>
        <v>0</v>
      </c>
    </row>
    <row r="33" spans="1:363" x14ac:dyDescent="0.35">
      <c r="C33" s="2" t="s">
        <v>341</v>
      </c>
      <c r="D33" s="22">
        <f>IF(D9&lt;D26,SUM($D52:$O52),0)</f>
        <v>0</v>
      </c>
      <c r="E33" s="22">
        <f>IF(D9&lt;E26,SUM($P52:$AA52),0)</f>
        <v>0</v>
      </c>
      <c r="F33" s="22">
        <f>IF(D9&lt;F26,SUM($AB52:$AM52),0)</f>
        <v>0</v>
      </c>
      <c r="G33" s="22">
        <f>IF(D9&lt;G26,SUM($AN52:$AY52),0)</f>
        <v>0</v>
      </c>
      <c r="H33" s="22">
        <f>IF(D9&lt;H26,SUM($AZ52:$BK52),0)</f>
        <v>0</v>
      </c>
      <c r="I33" s="22">
        <f>IF(D9&lt;I26,SUM($BL52:$BW52),0)</f>
        <v>0</v>
      </c>
      <c r="J33" s="22">
        <f>IF(D9&lt;J26,SUM($BX52:$CI52),0)</f>
        <v>0</v>
      </c>
      <c r="K33" s="22">
        <f>IF(D9&lt;K26,SUM($CJ52:$CU52),0)</f>
        <v>0</v>
      </c>
      <c r="L33" s="22">
        <f>IF(D9&lt;L26,SUM($CV52:$DG52),0)</f>
        <v>0</v>
      </c>
      <c r="M33" s="22">
        <f>IF(D9&lt;M26,SUM($DH52:$DS52),0)</f>
        <v>0</v>
      </c>
      <c r="N33" s="22">
        <f>IF(D9&lt;N26,SUM($DT52:$EE52),0)</f>
        <v>0</v>
      </c>
      <c r="O33" s="22">
        <f>IF(D9&lt;O26,SUM($EF52:$EQ52),0)</f>
        <v>0</v>
      </c>
      <c r="P33" s="22">
        <f>IF(D9&lt;P26,SUM($ER52:$FC52),0)</f>
        <v>0</v>
      </c>
      <c r="Q33" s="22">
        <f>IF(D9&lt;Q26,SUM($FD52:$FO52),0)</f>
        <v>0</v>
      </c>
      <c r="R33" s="22">
        <f>IF(D9&lt;R26,SUM($FP52:$GA52),0)</f>
        <v>0</v>
      </c>
      <c r="S33" s="22">
        <f>IF(D9&lt;S26,SUM($GB52:$GM52),0)</f>
        <v>0</v>
      </c>
      <c r="T33" s="22">
        <f>IF(D9&lt;T26,SUM($GN52:$GY52),0)</f>
        <v>0</v>
      </c>
      <c r="U33" s="22">
        <f>IF(D9&lt;U26,SUM($GZ52:$HK52),0)</f>
        <v>0</v>
      </c>
      <c r="V33" s="22">
        <f>IF(D9&lt;V26,SUM($HL52:$HW52),0)</f>
        <v>0</v>
      </c>
      <c r="W33" s="22">
        <f>IF(D9&lt;W26,SUM($HX52:$II52),0)</f>
        <v>0</v>
      </c>
      <c r="X33" s="22">
        <f>IF(D9&lt;X26,SUM($IJ52:$IU52),0)</f>
        <v>0</v>
      </c>
      <c r="Y33" s="22">
        <f>IF(D9&lt;Y26,SUM($IV52:$JG52),0)</f>
        <v>0</v>
      </c>
      <c r="Z33" s="22">
        <f>IF(D9&lt;Z26,SUM($JH52:$JS52),0)</f>
        <v>0</v>
      </c>
      <c r="AA33" s="22">
        <f>IF(D9&lt;AA26,SUM($JT52:$KE52),0)</f>
        <v>0</v>
      </c>
      <c r="AB33" s="22">
        <f>IF(D9&lt;AB26,SUM($KF52:$KQ52),0)</f>
        <v>0</v>
      </c>
      <c r="AC33" s="22">
        <f>IF(D9&lt;AC26,SUM($KR52:$LC52),0)</f>
        <v>0</v>
      </c>
      <c r="AD33" s="22">
        <f>IF(D9&lt;AD26,SUM($LD52:$LO52),0)</f>
        <v>0</v>
      </c>
      <c r="AE33" s="22">
        <f>IF(D9&lt;AE26,SUM($LP52:$MA52),0)</f>
        <v>0</v>
      </c>
      <c r="AF33" s="22">
        <f>IF(D9&lt;AF26,SUM($MB52:$MM52),0)</f>
        <v>0</v>
      </c>
      <c r="AG33" s="22">
        <f>IF(D9&lt;AG26,SUM($MN52:$MY52),0)</f>
        <v>0</v>
      </c>
    </row>
    <row r="34" spans="1:363" s="26" customFormat="1" x14ac:dyDescent="0.35">
      <c r="C34" s="16" t="s">
        <v>342</v>
      </c>
      <c r="D34" s="59">
        <f>D28+D36+D29+D31+D33</f>
        <v>0</v>
      </c>
      <c r="E34" s="59">
        <f t="shared" ref="E34:AG34" si="1">E28+E36+E29+E31+E33</f>
        <v>0</v>
      </c>
      <c r="F34" s="59">
        <f t="shared" si="1"/>
        <v>0</v>
      </c>
      <c r="G34" s="59">
        <f t="shared" si="1"/>
        <v>0</v>
      </c>
      <c r="H34" s="59">
        <f t="shared" si="1"/>
        <v>0</v>
      </c>
      <c r="I34" s="59">
        <f t="shared" si="1"/>
        <v>0</v>
      </c>
      <c r="J34" s="59">
        <f t="shared" si="1"/>
        <v>0</v>
      </c>
      <c r="K34" s="59">
        <f t="shared" si="1"/>
        <v>0</v>
      </c>
      <c r="L34" s="59">
        <f t="shared" si="1"/>
        <v>0</v>
      </c>
      <c r="M34" s="59">
        <f t="shared" si="1"/>
        <v>0</v>
      </c>
      <c r="N34" s="59">
        <f t="shared" si="1"/>
        <v>0</v>
      </c>
      <c r="O34" s="59">
        <f t="shared" si="1"/>
        <v>0</v>
      </c>
      <c r="P34" s="59">
        <f t="shared" si="1"/>
        <v>0</v>
      </c>
      <c r="Q34" s="59">
        <f t="shared" si="1"/>
        <v>0</v>
      </c>
      <c r="R34" s="59">
        <f t="shared" si="1"/>
        <v>0</v>
      </c>
      <c r="S34" s="59">
        <f t="shared" si="1"/>
        <v>0</v>
      </c>
      <c r="T34" s="59">
        <f t="shared" si="1"/>
        <v>0</v>
      </c>
      <c r="U34" s="59">
        <f t="shared" si="1"/>
        <v>0</v>
      </c>
      <c r="V34" s="59">
        <f t="shared" si="1"/>
        <v>0</v>
      </c>
      <c r="W34" s="59">
        <f t="shared" si="1"/>
        <v>0</v>
      </c>
      <c r="X34" s="59">
        <f t="shared" si="1"/>
        <v>0</v>
      </c>
      <c r="Y34" s="59">
        <f t="shared" si="1"/>
        <v>0</v>
      </c>
      <c r="Z34" s="59">
        <f t="shared" si="1"/>
        <v>0</v>
      </c>
      <c r="AA34" s="59">
        <f t="shared" si="1"/>
        <v>0</v>
      </c>
      <c r="AB34" s="59">
        <f t="shared" si="1"/>
        <v>0</v>
      </c>
      <c r="AC34" s="59">
        <f t="shared" si="1"/>
        <v>0</v>
      </c>
      <c r="AD34" s="59">
        <f t="shared" si="1"/>
        <v>0</v>
      </c>
      <c r="AE34" s="59">
        <f t="shared" si="1"/>
        <v>0</v>
      </c>
      <c r="AF34" s="59">
        <f t="shared" si="1"/>
        <v>0</v>
      </c>
      <c r="AG34" s="59">
        <f t="shared" si="1"/>
        <v>0</v>
      </c>
    </row>
    <row r="35" spans="1:363" x14ac:dyDescent="0.35">
      <c r="C35" s="16" t="s">
        <v>343</v>
      </c>
      <c r="D35" s="22">
        <f>SUM($D42:$O42)</f>
        <v>0</v>
      </c>
      <c r="E35" s="22">
        <f>SUM($P42:$AA42)</f>
        <v>0</v>
      </c>
      <c r="F35" s="22">
        <f>SUM($AB42:$AM42)</f>
        <v>0</v>
      </c>
      <c r="G35" s="22">
        <f>SUM($AN42:$AY42)</f>
        <v>0</v>
      </c>
      <c r="H35" s="22">
        <f>SUM($AZ42:$BK42)</f>
        <v>0</v>
      </c>
      <c r="I35" s="22">
        <f>SUM($BL42:$BW42)</f>
        <v>0</v>
      </c>
      <c r="J35" s="22">
        <f>SUM($BX42:$CI42)</f>
        <v>0</v>
      </c>
      <c r="K35" s="22">
        <f>SUM($CJ42:$CU42)</f>
        <v>0</v>
      </c>
      <c r="L35" s="22">
        <f>SUM($CV42:$DG42)</f>
        <v>0</v>
      </c>
      <c r="M35" s="22">
        <f>SUM($DH42:$DJ42)</f>
        <v>0</v>
      </c>
      <c r="N35" s="22">
        <f>SUM($DT42:$EE42)</f>
        <v>0</v>
      </c>
      <c r="O35" s="22">
        <f>SUM($EF42:$EQ42)</f>
        <v>0</v>
      </c>
      <c r="P35" s="22">
        <f>SUM($ER42:$FC42)</f>
        <v>0</v>
      </c>
      <c r="Q35" s="22">
        <f>SUM($FD42:$FO42)</f>
        <v>0</v>
      </c>
      <c r="R35" s="22">
        <f>SUM($FP42:$GA42)</f>
        <v>0</v>
      </c>
      <c r="S35" s="22">
        <f>SUM($GB42:$GM42)</f>
        <v>0</v>
      </c>
      <c r="T35" s="22">
        <f>SUM($GN42:$GY42)</f>
        <v>0</v>
      </c>
      <c r="U35" s="22">
        <f>SUM($GZ42:$HK42)</f>
        <v>0</v>
      </c>
      <c r="V35" s="22">
        <f>SUM($HL42:$HW42)</f>
        <v>0</v>
      </c>
      <c r="W35" s="22">
        <f>SUM($HX42:$II42)</f>
        <v>0</v>
      </c>
      <c r="X35" s="22">
        <f>SUM($IJ42:$IU42)</f>
        <v>0</v>
      </c>
      <c r="Y35" s="22">
        <f>SUM($IV42:$JG42)</f>
        <v>0</v>
      </c>
      <c r="Z35" s="22">
        <f>SUM($JH42:$JS42)</f>
        <v>0</v>
      </c>
      <c r="AA35" s="22">
        <f>SUM($JT42:$KE42)</f>
        <v>0</v>
      </c>
      <c r="AB35" s="22">
        <f>SUM($KF42:$KQ42)</f>
        <v>0</v>
      </c>
      <c r="AC35" s="22">
        <f>SUM($KR42:$LC42)</f>
        <v>0</v>
      </c>
      <c r="AD35" s="22">
        <f>SUM($LD42:$LO42)</f>
        <v>0</v>
      </c>
      <c r="AE35" s="22">
        <f>SUM($LP42:$MA42)</f>
        <v>0</v>
      </c>
      <c r="AF35" s="22">
        <f>SUM($MB42:$MM42)</f>
        <v>0</v>
      </c>
      <c r="AG35" s="22">
        <f>SUM($MN42:$MY42)</f>
        <v>0</v>
      </c>
    </row>
    <row r="36" spans="1:363" x14ac:dyDescent="0.35">
      <c r="C36" s="16" t="s">
        <v>293</v>
      </c>
      <c r="D36" s="22">
        <f>SUM($D43:$O43)</f>
        <v>0</v>
      </c>
      <c r="E36" s="22">
        <f>SUM($P43:$AA43)</f>
        <v>0</v>
      </c>
      <c r="F36" s="22">
        <f>SUM($AB43:$AM43)</f>
        <v>0</v>
      </c>
      <c r="G36" s="22">
        <f>SUM($AN43:$AY43)</f>
        <v>0</v>
      </c>
      <c r="H36" s="22">
        <f>SUM($AZ43:$BK43)</f>
        <v>0</v>
      </c>
      <c r="I36" s="22">
        <f>SUM($BL43:$BW43)</f>
        <v>0</v>
      </c>
      <c r="J36" s="22">
        <f>SUM($BX43:$CI43)</f>
        <v>0</v>
      </c>
      <c r="K36" s="22">
        <f>SUM($CJ43:$CU43)</f>
        <v>0</v>
      </c>
      <c r="L36" s="22">
        <f>SUM($CV43:$DG43)</f>
        <v>0</v>
      </c>
      <c r="M36" s="22">
        <f>SUM($DH43:$DJ43)</f>
        <v>0</v>
      </c>
      <c r="N36" s="22">
        <f>SUM($DT43:$EE43)</f>
        <v>0</v>
      </c>
      <c r="O36" s="22">
        <f>SUM($EF43:$EQ43)</f>
        <v>0</v>
      </c>
      <c r="P36" s="22">
        <f>SUM($ER43:$FC43)</f>
        <v>0</v>
      </c>
      <c r="Q36" s="22">
        <f>SUM($FD43:$FO43)</f>
        <v>0</v>
      </c>
      <c r="R36" s="22">
        <f>SUM($FP43:$GA43)</f>
        <v>0</v>
      </c>
      <c r="S36" s="22">
        <f>SUM($GB43:$GM43)</f>
        <v>0</v>
      </c>
      <c r="T36" s="22">
        <f>SUM($GN43:$GY43)</f>
        <v>0</v>
      </c>
      <c r="U36" s="22">
        <f>SUM($GZ43:$HK43)</f>
        <v>0</v>
      </c>
      <c r="V36" s="22">
        <f>SUM($HL43:$HW43)</f>
        <v>0</v>
      </c>
      <c r="W36" s="22">
        <f>SUM($HX43:$II43)</f>
        <v>0</v>
      </c>
      <c r="X36" s="22">
        <f>SUM($IJ43:$IU43)</f>
        <v>0</v>
      </c>
      <c r="Y36" s="22">
        <f>SUM($IV43:$JG43)</f>
        <v>0</v>
      </c>
      <c r="Z36" s="22">
        <f>SUM($JH43:$JS43)</f>
        <v>0</v>
      </c>
      <c r="AA36" s="22">
        <f>SUM($JT43:$KE43)</f>
        <v>0</v>
      </c>
      <c r="AB36" s="22">
        <f>SUM($KF43:$KQ43)</f>
        <v>0</v>
      </c>
      <c r="AC36" s="22">
        <f>SUM($KR43:$LC43)</f>
        <v>0</v>
      </c>
      <c r="AD36" s="22">
        <f>SUM($LD43:$LO43)</f>
        <v>0</v>
      </c>
      <c r="AE36" s="22">
        <f>SUM($LP43:$MA43)</f>
        <v>0</v>
      </c>
      <c r="AF36" s="22">
        <f>SUM($MB43:$MM43)</f>
        <v>0</v>
      </c>
      <c r="AG36" s="22">
        <f>SUM($MN43:$MY43)</f>
        <v>0</v>
      </c>
    </row>
    <row r="37" spans="1:363" x14ac:dyDescent="0.35">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row>
    <row r="40" spans="1:363" x14ac:dyDescent="0.35">
      <c r="D40">
        <f>D46</f>
        <v>1</v>
      </c>
      <c r="E40">
        <f t="shared" ref="E40:BP41" si="2">E46</f>
        <v>2</v>
      </c>
      <c r="F40">
        <f t="shared" si="2"/>
        <v>3</v>
      </c>
      <c r="G40">
        <f t="shared" si="2"/>
        <v>4</v>
      </c>
      <c r="H40">
        <f t="shared" si="2"/>
        <v>5</v>
      </c>
      <c r="I40">
        <f t="shared" si="2"/>
        <v>6</v>
      </c>
      <c r="J40">
        <f t="shared" si="2"/>
        <v>7</v>
      </c>
      <c r="K40">
        <f t="shared" si="2"/>
        <v>8</v>
      </c>
      <c r="L40">
        <f t="shared" si="2"/>
        <v>9</v>
      </c>
      <c r="M40">
        <f t="shared" si="2"/>
        <v>10</v>
      </c>
      <c r="N40">
        <f t="shared" si="2"/>
        <v>11</v>
      </c>
      <c r="O40">
        <f t="shared" si="2"/>
        <v>12</v>
      </c>
      <c r="P40">
        <f t="shared" si="2"/>
        <v>13</v>
      </c>
      <c r="Q40">
        <f t="shared" si="2"/>
        <v>14</v>
      </c>
      <c r="R40">
        <f t="shared" si="2"/>
        <v>15</v>
      </c>
      <c r="S40">
        <f t="shared" si="2"/>
        <v>16</v>
      </c>
      <c r="T40">
        <f t="shared" si="2"/>
        <v>17</v>
      </c>
      <c r="U40">
        <f t="shared" si="2"/>
        <v>18</v>
      </c>
      <c r="V40">
        <f t="shared" si="2"/>
        <v>19</v>
      </c>
      <c r="W40">
        <f t="shared" si="2"/>
        <v>20</v>
      </c>
      <c r="X40">
        <f t="shared" si="2"/>
        <v>21</v>
      </c>
      <c r="Y40">
        <f t="shared" si="2"/>
        <v>22</v>
      </c>
      <c r="Z40">
        <f t="shared" si="2"/>
        <v>23</v>
      </c>
      <c r="AA40">
        <f t="shared" si="2"/>
        <v>24</v>
      </c>
      <c r="AB40">
        <f t="shared" si="2"/>
        <v>25</v>
      </c>
      <c r="AC40">
        <f t="shared" si="2"/>
        <v>26</v>
      </c>
      <c r="AD40">
        <f t="shared" si="2"/>
        <v>27</v>
      </c>
      <c r="AE40">
        <f t="shared" si="2"/>
        <v>28</v>
      </c>
      <c r="AF40">
        <f t="shared" si="2"/>
        <v>29</v>
      </c>
      <c r="AG40">
        <f t="shared" si="2"/>
        <v>30</v>
      </c>
      <c r="AH40">
        <f t="shared" si="2"/>
        <v>31</v>
      </c>
      <c r="AI40">
        <f t="shared" si="2"/>
        <v>32</v>
      </c>
      <c r="AJ40">
        <f t="shared" si="2"/>
        <v>33</v>
      </c>
      <c r="AK40">
        <f t="shared" si="2"/>
        <v>34</v>
      </c>
      <c r="AL40">
        <f t="shared" si="2"/>
        <v>35</v>
      </c>
      <c r="AM40">
        <f t="shared" si="2"/>
        <v>36</v>
      </c>
      <c r="AN40">
        <f t="shared" si="2"/>
        <v>37</v>
      </c>
      <c r="AO40">
        <f t="shared" si="2"/>
        <v>38</v>
      </c>
      <c r="AP40">
        <f t="shared" si="2"/>
        <v>39</v>
      </c>
      <c r="AQ40">
        <f t="shared" si="2"/>
        <v>40</v>
      </c>
      <c r="AR40">
        <f t="shared" si="2"/>
        <v>41</v>
      </c>
      <c r="AS40">
        <f t="shared" si="2"/>
        <v>42</v>
      </c>
      <c r="AT40">
        <f t="shared" si="2"/>
        <v>43</v>
      </c>
      <c r="AU40">
        <f t="shared" si="2"/>
        <v>44</v>
      </c>
      <c r="AV40">
        <f t="shared" si="2"/>
        <v>45</v>
      </c>
      <c r="AW40">
        <f t="shared" si="2"/>
        <v>46</v>
      </c>
      <c r="AX40">
        <f t="shared" si="2"/>
        <v>47</v>
      </c>
      <c r="AY40">
        <f t="shared" si="2"/>
        <v>48</v>
      </c>
      <c r="AZ40">
        <f t="shared" si="2"/>
        <v>49</v>
      </c>
      <c r="BA40">
        <f t="shared" si="2"/>
        <v>50</v>
      </c>
      <c r="BB40">
        <f t="shared" si="2"/>
        <v>51</v>
      </c>
      <c r="BC40">
        <f t="shared" si="2"/>
        <v>52</v>
      </c>
      <c r="BD40">
        <f t="shared" si="2"/>
        <v>53</v>
      </c>
      <c r="BE40">
        <f t="shared" si="2"/>
        <v>54</v>
      </c>
      <c r="BF40">
        <f t="shared" si="2"/>
        <v>55</v>
      </c>
      <c r="BG40">
        <f t="shared" si="2"/>
        <v>56</v>
      </c>
      <c r="BH40">
        <f t="shared" si="2"/>
        <v>57</v>
      </c>
      <c r="BI40">
        <f t="shared" si="2"/>
        <v>58</v>
      </c>
      <c r="BJ40">
        <f t="shared" si="2"/>
        <v>59</v>
      </c>
      <c r="BK40">
        <f t="shared" si="2"/>
        <v>60</v>
      </c>
      <c r="BL40">
        <f t="shared" si="2"/>
        <v>61</v>
      </c>
      <c r="BM40">
        <f t="shared" si="2"/>
        <v>62</v>
      </c>
      <c r="BN40">
        <f t="shared" si="2"/>
        <v>63</v>
      </c>
      <c r="BO40">
        <f t="shared" si="2"/>
        <v>64</v>
      </c>
      <c r="BP40">
        <f t="shared" si="2"/>
        <v>65</v>
      </c>
      <c r="BQ40">
        <f t="shared" ref="BQ40:EB41" si="3">BQ46</f>
        <v>66</v>
      </c>
      <c r="BR40">
        <f t="shared" si="3"/>
        <v>67</v>
      </c>
      <c r="BS40">
        <f t="shared" si="3"/>
        <v>68</v>
      </c>
      <c r="BT40">
        <f t="shared" si="3"/>
        <v>69</v>
      </c>
      <c r="BU40">
        <f t="shared" si="3"/>
        <v>70</v>
      </c>
      <c r="BV40">
        <f t="shared" si="3"/>
        <v>71</v>
      </c>
      <c r="BW40">
        <f t="shared" si="3"/>
        <v>72</v>
      </c>
      <c r="BX40">
        <f t="shared" si="3"/>
        <v>73</v>
      </c>
      <c r="BY40">
        <f t="shared" si="3"/>
        <v>74</v>
      </c>
      <c r="BZ40">
        <f t="shared" si="3"/>
        <v>75</v>
      </c>
      <c r="CA40">
        <f t="shared" si="3"/>
        <v>76</v>
      </c>
      <c r="CB40">
        <f t="shared" si="3"/>
        <v>77</v>
      </c>
      <c r="CC40">
        <f t="shared" si="3"/>
        <v>78</v>
      </c>
      <c r="CD40">
        <f t="shared" si="3"/>
        <v>79</v>
      </c>
      <c r="CE40">
        <f t="shared" si="3"/>
        <v>80</v>
      </c>
      <c r="CF40">
        <f t="shared" si="3"/>
        <v>81</v>
      </c>
      <c r="CG40">
        <f t="shared" si="3"/>
        <v>82</v>
      </c>
      <c r="CH40">
        <f t="shared" si="3"/>
        <v>83</v>
      </c>
      <c r="CI40">
        <f t="shared" si="3"/>
        <v>84</v>
      </c>
      <c r="CJ40">
        <f t="shared" si="3"/>
        <v>85</v>
      </c>
      <c r="CK40">
        <f t="shared" si="3"/>
        <v>86</v>
      </c>
      <c r="CL40">
        <f t="shared" si="3"/>
        <v>87</v>
      </c>
      <c r="CM40">
        <f t="shared" si="3"/>
        <v>88</v>
      </c>
      <c r="CN40">
        <f t="shared" si="3"/>
        <v>89</v>
      </c>
      <c r="CO40">
        <f t="shared" si="3"/>
        <v>90</v>
      </c>
      <c r="CP40">
        <f t="shared" si="3"/>
        <v>91</v>
      </c>
      <c r="CQ40">
        <f t="shared" si="3"/>
        <v>92</v>
      </c>
      <c r="CR40">
        <f t="shared" si="3"/>
        <v>93</v>
      </c>
      <c r="CS40">
        <f t="shared" si="3"/>
        <v>94</v>
      </c>
      <c r="CT40">
        <f t="shared" si="3"/>
        <v>95</v>
      </c>
      <c r="CU40">
        <f t="shared" si="3"/>
        <v>96</v>
      </c>
      <c r="CV40">
        <f t="shared" si="3"/>
        <v>97</v>
      </c>
      <c r="CW40">
        <f t="shared" si="3"/>
        <v>98</v>
      </c>
      <c r="CX40">
        <f t="shared" si="3"/>
        <v>99</v>
      </c>
      <c r="CY40">
        <f t="shared" si="3"/>
        <v>100</v>
      </c>
      <c r="CZ40">
        <f t="shared" si="3"/>
        <v>101</v>
      </c>
      <c r="DA40">
        <f t="shared" si="3"/>
        <v>102</v>
      </c>
      <c r="DB40">
        <f t="shared" si="3"/>
        <v>103</v>
      </c>
      <c r="DC40">
        <f t="shared" si="3"/>
        <v>104</v>
      </c>
      <c r="DD40">
        <f t="shared" si="3"/>
        <v>105</v>
      </c>
      <c r="DE40">
        <f t="shared" si="3"/>
        <v>106</v>
      </c>
      <c r="DF40">
        <f t="shared" si="3"/>
        <v>107</v>
      </c>
      <c r="DG40">
        <f t="shared" si="3"/>
        <v>108</v>
      </c>
      <c r="DH40">
        <f t="shared" si="3"/>
        <v>109</v>
      </c>
      <c r="DI40">
        <f t="shared" si="3"/>
        <v>110</v>
      </c>
      <c r="DJ40">
        <f t="shared" si="3"/>
        <v>111</v>
      </c>
      <c r="DK40">
        <f t="shared" si="3"/>
        <v>112</v>
      </c>
      <c r="DL40">
        <f t="shared" si="3"/>
        <v>113</v>
      </c>
      <c r="DM40">
        <f t="shared" si="3"/>
        <v>114</v>
      </c>
      <c r="DN40">
        <f t="shared" si="3"/>
        <v>115</v>
      </c>
      <c r="DO40">
        <f t="shared" si="3"/>
        <v>116</v>
      </c>
      <c r="DP40">
        <f t="shared" si="3"/>
        <v>117</v>
      </c>
      <c r="DQ40">
        <f t="shared" si="3"/>
        <v>118</v>
      </c>
      <c r="DR40">
        <f t="shared" si="3"/>
        <v>119</v>
      </c>
      <c r="DS40">
        <f t="shared" si="3"/>
        <v>120</v>
      </c>
      <c r="DT40">
        <f t="shared" si="3"/>
        <v>121</v>
      </c>
      <c r="DU40">
        <f t="shared" si="3"/>
        <v>122</v>
      </c>
      <c r="DV40">
        <f t="shared" si="3"/>
        <v>123</v>
      </c>
      <c r="DW40">
        <f t="shared" si="3"/>
        <v>124</v>
      </c>
      <c r="DX40">
        <f t="shared" si="3"/>
        <v>125</v>
      </c>
      <c r="DY40">
        <f t="shared" si="3"/>
        <v>126</v>
      </c>
      <c r="DZ40">
        <f t="shared" si="3"/>
        <v>127</v>
      </c>
      <c r="EA40">
        <f t="shared" si="3"/>
        <v>128</v>
      </c>
      <c r="EB40">
        <f t="shared" si="3"/>
        <v>129</v>
      </c>
      <c r="EC40">
        <f t="shared" ref="EC40:GN41" si="4">EC46</f>
        <v>130</v>
      </c>
      <c r="ED40">
        <f t="shared" si="4"/>
        <v>131</v>
      </c>
      <c r="EE40">
        <f t="shared" si="4"/>
        <v>132</v>
      </c>
      <c r="EF40">
        <f t="shared" si="4"/>
        <v>133</v>
      </c>
      <c r="EG40">
        <f t="shared" si="4"/>
        <v>134</v>
      </c>
      <c r="EH40">
        <f t="shared" si="4"/>
        <v>135</v>
      </c>
      <c r="EI40">
        <f t="shared" si="4"/>
        <v>136</v>
      </c>
      <c r="EJ40">
        <f t="shared" si="4"/>
        <v>137</v>
      </c>
      <c r="EK40">
        <f t="shared" si="4"/>
        <v>138</v>
      </c>
      <c r="EL40">
        <f t="shared" si="4"/>
        <v>139</v>
      </c>
      <c r="EM40">
        <f t="shared" si="4"/>
        <v>140</v>
      </c>
      <c r="EN40">
        <f t="shared" si="4"/>
        <v>141</v>
      </c>
      <c r="EO40">
        <f t="shared" si="4"/>
        <v>142</v>
      </c>
      <c r="EP40">
        <f t="shared" si="4"/>
        <v>143</v>
      </c>
      <c r="EQ40">
        <f t="shared" si="4"/>
        <v>144</v>
      </c>
      <c r="ER40">
        <f t="shared" si="4"/>
        <v>145</v>
      </c>
      <c r="ES40">
        <f t="shared" si="4"/>
        <v>146</v>
      </c>
      <c r="ET40">
        <f t="shared" si="4"/>
        <v>147</v>
      </c>
      <c r="EU40">
        <f t="shared" si="4"/>
        <v>148</v>
      </c>
      <c r="EV40">
        <f t="shared" si="4"/>
        <v>149</v>
      </c>
      <c r="EW40">
        <f t="shared" si="4"/>
        <v>150</v>
      </c>
      <c r="EX40">
        <f t="shared" si="4"/>
        <v>151</v>
      </c>
      <c r="EY40">
        <f t="shared" si="4"/>
        <v>152</v>
      </c>
      <c r="EZ40">
        <f t="shared" si="4"/>
        <v>153</v>
      </c>
      <c r="FA40">
        <f t="shared" si="4"/>
        <v>154</v>
      </c>
      <c r="FB40">
        <f t="shared" si="4"/>
        <v>155</v>
      </c>
      <c r="FC40">
        <f t="shared" si="4"/>
        <v>156</v>
      </c>
      <c r="FD40">
        <f t="shared" si="4"/>
        <v>157</v>
      </c>
      <c r="FE40">
        <f t="shared" si="4"/>
        <v>158</v>
      </c>
      <c r="FF40">
        <f t="shared" si="4"/>
        <v>159</v>
      </c>
      <c r="FG40">
        <f t="shared" si="4"/>
        <v>160</v>
      </c>
      <c r="FH40">
        <f t="shared" si="4"/>
        <v>161</v>
      </c>
      <c r="FI40">
        <f t="shared" si="4"/>
        <v>162</v>
      </c>
      <c r="FJ40">
        <f t="shared" si="4"/>
        <v>163</v>
      </c>
      <c r="FK40">
        <f t="shared" si="4"/>
        <v>164</v>
      </c>
      <c r="FL40">
        <f t="shared" si="4"/>
        <v>165</v>
      </c>
      <c r="FM40">
        <f t="shared" si="4"/>
        <v>166</v>
      </c>
      <c r="FN40">
        <f t="shared" si="4"/>
        <v>167</v>
      </c>
      <c r="FO40">
        <f t="shared" si="4"/>
        <v>168</v>
      </c>
      <c r="FP40">
        <f t="shared" si="4"/>
        <v>169</v>
      </c>
      <c r="FQ40">
        <f t="shared" si="4"/>
        <v>170</v>
      </c>
      <c r="FR40">
        <f t="shared" si="4"/>
        <v>171</v>
      </c>
      <c r="FS40">
        <f t="shared" si="4"/>
        <v>172</v>
      </c>
      <c r="FT40">
        <f t="shared" si="4"/>
        <v>173</v>
      </c>
      <c r="FU40">
        <f t="shared" si="4"/>
        <v>174</v>
      </c>
      <c r="FV40">
        <f t="shared" si="4"/>
        <v>175</v>
      </c>
      <c r="FW40">
        <f t="shared" si="4"/>
        <v>176</v>
      </c>
      <c r="FX40">
        <f t="shared" si="4"/>
        <v>177</v>
      </c>
      <c r="FY40">
        <f t="shared" si="4"/>
        <v>178</v>
      </c>
      <c r="FZ40">
        <f t="shared" si="4"/>
        <v>179</v>
      </c>
      <c r="GA40">
        <f t="shared" si="4"/>
        <v>180</v>
      </c>
      <c r="GB40">
        <f t="shared" si="4"/>
        <v>181</v>
      </c>
      <c r="GC40">
        <f t="shared" si="4"/>
        <v>182</v>
      </c>
      <c r="GD40">
        <f t="shared" si="4"/>
        <v>183</v>
      </c>
      <c r="GE40">
        <f t="shared" si="4"/>
        <v>184</v>
      </c>
      <c r="GF40">
        <f t="shared" si="4"/>
        <v>185</v>
      </c>
      <c r="GG40">
        <f t="shared" si="4"/>
        <v>186</v>
      </c>
      <c r="GH40">
        <f t="shared" si="4"/>
        <v>187</v>
      </c>
      <c r="GI40">
        <f t="shared" si="4"/>
        <v>188</v>
      </c>
      <c r="GJ40">
        <f t="shared" si="4"/>
        <v>189</v>
      </c>
      <c r="GK40">
        <f t="shared" si="4"/>
        <v>190</v>
      </c>
      <c r="GL40">
        <f t="shared" si="4"/>
        <v>191</v>
      </c>
      <c r="GM40">
        <f t="shared" si="4"/>
        <v>192</v>
      </c>
      <c r="GN40">
        <f t="shared" si="4"/>
        <v>193</v>
      </c>
      <c r="GO40">
        <f t="shared" ref="GO40:IZ41" si="5">GO46</f>
        <v>194</v>
      </c>
      <c r="GP40">
        <f t="shared" si="5"/>
        <v>195</v>
      </c>
      <c r="GQ40">
        <f t="shared" si="5"/>
        <v>196</v>
      </c>
      <c r="GR40">
        <f t="shared" si="5"/>
        <v>197</v>
      </c>
      <c r="GS40">
        <f t="shared" si="5"/>
        <v>198</v>
      </c>
      <c r="GT40">
        <f t="shared" si="5"/>
        <v>199</v>
      </c>
      <c r="GU40">
        <f t="shared" si="5"/>
        <v>200</v>
      </c>
      <c r="GV40">
        <f t="shared" si="5"/>
        <v>201</v>
      </c>
      <c r="GW40">
        <f t="shared" si="5"/>
        <v>202</v>
      </c>
      <c r="GX40">
        <f t="shared" si="5"/>
        <v>203</v>
      </c>
      <c r="GY40">
        <f t="shared" si="5"/>
        <v>204</v>
      </c>
      <c r="GZ40">
        <f t="shared" si="5"/>
        <v>205</v>
      </c>
      <c r="HA40">
        <f t="shared" si="5"/>
        <v>206</v>
      </c>
      <c r="HB40">
        <f t="shared" si="5"/>
        <v>207</v>
      </c>
      <c r="HC40">
        <f t="shared" si="5"/>
        <v>208</v>
      </c>
      <c r="HD40">
        <f t="shared" si="5"/>
        <v>209</v>
      </c>
      <c r="HE40">
        <f t="shared" si="5"/>
        <v>210</v>
      </c>
      <c r="HF40">
        <f t="shared" si="5"/>
        <v>211</v>
      </c>
      <c r="HG40">
        <f t="shared" si="5"/>
        <v>212</v>
      </c>
      <c r="HH40">
        <f t="shared" si="5"/>
        <v>213</v>
      </c>
      <c r="HI40">
        <f t="shared" si="5"/>
        <v>214</v>
      </c>
      <c r="HJ40">
        <f t="shared" si="5"/>
        <v>215</v>
      </c>
      <c r="HK40">
        <f t="shared" si="5"/>
        <v>216</v>
      </c>
      <c r="HL40">
        <f t="shared" si="5"/>
        <v>217</v>
      </c>
      <c r="HM40">
        <f t="shared" si="5"/>
        <v>218</v>
      </c>
      <c r="HN40">
        <f t="shared" si="5"/>
        <v>219</v>
      </c>
      <c r="HO40">
        <f t="shared" si="5"/>
        <v>220</v>
      </c>
      <c r="HP40">
        <f t="shared" si="5"/>
        <v>221</v>
      </c>
      <c r="HQ40">
        <f t="shared" si="5"/>
        <v>222</v>
      </c>
      <c r="HR40">
        <f t="shared" si="5"/>
        <v>223</v>
      </c>
      <c r="HS40">
        <f t="shared" si="5"/>
        <v>224</v>
      </c>
      <c r="HT40">
        <f t="shared" si="5"/>
        <v>225</v>
      </c>
      <c r="HU40">
        <f t="shared" si="5"/>
        <v>226</v>
      </c>
      <c r="HV40">
        <f t="shared" si="5"/>
        <v>227</v>
      </c>
      <c r="HW40">
        <f t="shared" si="5"/>
        <v>228</v>
      </c>
      <c r="HX40">
        <f t="shared" si="5"/>
        <v>229</v>
      </c>
      <c r="HY40">
        <f t="shared" si="5"/>
        <v>230</v>
      </c>
      <c r="HZ40">
        <f t="shared" si="5"/>
        <v>231</v>
      </c>
      <c r="IA40">
        <f t="shared" si="5"/>
        <v>232</v>
      </c>
      <c r="IB40">
        <f t="shared" si="5"/>
        <v>233</v>
      </c>
      <c r="IC40">
        <f t="shared" si="5"/>
        <v>234</v>
      </c>
      <c r="ID40">
        <f t="shared" si="5"/>
        <v>235</v>
      </c>
      <c r="IE40">
        <f t="shared" si="5"/>
        <v>236</v>
      </c>
      <c r="IF40">
        <f t="shared" si="5"/>
        <v>237</v>
      </c>
      <c r="IG40">
        <f t="shared" si="5"/>
        <v>238</v>
      </c>
      <c r="IH40">
        <f t="shared" si="5"/>
        <v>239</v>
      </c>
      <c r="II40">
        <f t="shared" si="5"/>
        <v>240</v>
      </c>
      <c r="IJ40">
        <f t="shared" si="5"/>
        <v>241</v>
      </c>
      <c r="IK40">
        <f t="shared" si="5"/>
        <v>242</v>
      </c>
      <c r="IL40">
        <f t="shared" si="5"/>
        <v>243</v>
      </c>
      <c r="IM40">
        <f t="shared" si="5"/>
        <v>244</v>
      </c>
      <c r="IN40">
        <f t="shared" si="5"/>
        <v>245</v>
      </c>
      <c r="IO40">
        <f t="shared" si="5"/>
        <v>246</v>
      </c>
      <c r="IP40">
        <f t="shared" si="5"/>
        <v>247</v>
      </c>
      <c r="IQ40">
        <f t="shared" si="5"/>
        <v>248</v>
      </c>
      <c r="IR40">
        <f t="shared" si="5"/>
        <v>249</v>
      </c>
      <c r="IS40">
        <f t="shared" si="5"/>
        <v>250</v>
      </c>
      <c r="IT40">
        <f t="shared" si="5"/>
        <v>251</v>
      </c>
      <c r="IU40">
        <f t="shared" si="5"/>
        <v>252</v>
      </c>
      <c r="IV40">
        <f t="shared" si="5"/>
        <v>253</v>
      </c>
      <c r="IW40">
        <f t="shared" si="5"/>
        <v>254</v>
      </c>
      <c r="IX40">
        <f t="shared" si="5"/>
        <v>255</v>
      </c>
      <c r="IY40">
        <f t="shared" si="5"/>
        <v>256</v>
      </c>
      <c r="IZ40">
        <f t="shared" si="5"/>
        <v>257</v>
      </c>
      <c r="JA40">
        <f t="shared" ref="JA40:LL41" si="6">JA46</f>
        <v>258</v>
      </c>
      <c r="JB40">
        <f t="shared" si="6"/>
        <v>259</v>
      </c>
      <c r="JC40">
        <f t="shared" si="6"/>
        <v>260</v>
      </c>
      <c r="JD40">
        <f t="shared" si="6"/>
        <v>261</v>
      </c>
      <c r="JE40">
        <f t="shared" si="6"/>
        <v>262</v>
      </c>
      <c r="JF40">
        <f t="shared" si="6"/>
        <v>263</v>
      </c>
      <c r="JG40">
        <f t="shared" si="6"/>
        <v>264</v>
      </c>
      <c r="JH40">
        <f t="shared" si="6"/>
        <v>265</v>
      </c>
      <c r="JI40">
        <f t="shared" si="6"/>
        <v>266</v>
      </c>
      <c r="JJ40">
        <f t="shared" si="6"/>
        <v>267</v>
      </c>
      <c r="JK40">
        <f t="shared" si="6"/>
        <v>268</v>
      </c>
      <c r="JL40">
        <f t="shared" si="6"/>
        <v>269</v>
      </c>
      <c r="JM40">
        <f t="shared" si="6"/>
        <v>270</v>
      </c>
      <c r="JN40">
        <f t="shared" si="6"/>
        <v>271</v>
      </c>
      <c r="JO40">
        <f t="shared" si="6"/>
        <v>272</v>
      </c>
      <c r="JP40">
        <f t="shared" si="6"/>
        <v>273</v>
      </c>
      <c r="JQ40">
        <f t="shared" si="6"/>
        <v>274</v>
      </c>
      <c r="JR40">
        <f t="shared" si="6"/>
        <v>275</v>
      </c>
      <c r="JS40">
        <f t="shared" si="6"/>
        <v>276</v>
      </c>
      <c r="JT40">
        <f t="shared" si="6"/>
        <v>277</v>
      </c>
      <c r="JU40">
        <f t="shared" si="6"/>
        <v>278</v>
      </c>
      <c r="JV40">
        <f t="shared" si="6"/>
        <v>279</v>
      </c>
      <c r="JW40">
        <f t="shared" si="6"/>
        <v>280</v>
      </c>
      <c r="JX40">
        <f t="shared" si="6"/>
        <v>281</v>
      </c>
      <c r="JY40">
        <f t="shared" si="6"/>
        <v>282</v>
      </c>
      <c r="JZ40">
        <f t="shared" si="6"/>
        <v>283</v>
      </c>
      <c r="KA40">
        <f t="shared" si="6"/>
        <v>284</v>
      </c>
      <c r="KB40">
        <f t="shared" si="6"/>
        <v>285</v>
      </c>
      <c r="KC40">
        <f t="shared" si="6"/>
        <v>286</v>
      </c>
      <c r="KD40">
        <f t="shared" si="6"/>
        <v>287</v>
      </c>
      <c r="KE40">
        <f t="shared" si="6"/>
        <v>288</v>
      </c>
      <c r="KF40">
        <f t="shared" si="6"/>
        <v>289</v>
      </c>
      <c r="KG40">
        <f t="shared" si="6"/>
        <v>290</v>
      </c>
      <c r="KH40">
        <f t="shared" si="6"/>
        <v>291</v>
      </c>
      <c r="KI40">
        <f t="shared" si="6"/>
        <v>292</v>
      </c>
      <c r="KJ40">
        <f t="shared" si="6"/>
        <v>293</v>
      </c>
      <c r="KK40">
        <f t="shared" si="6"/>
        <v>294</v>
      </c>
      <c r="KL40">
        <f t="shared" si="6"/>
        <v>295</v>
      </c>
      <c r="KM40">
        <f t="shared" si="6"/>
        <v>296</v>
      </c>
      <c r="KN40">
        <f t="shared" si="6"/>
        <v>297</v>
      </c>
      <c r="KO40">
        <f t="shared" si="6"/>
        <v>298</v>
      </c>
      <c r="KP40">
        <f t="shared" si="6"/>
        <v>299</v>
      </c>
      <c r="KQ40">
        <f t="shared" si="6"/>
        <v>300</v>
      </c>
      <c r="KR40">
        <f t="shared" si="6"/>
        <v>301</v>
      </c>
      <c r="KS40">
        <f t="shared" si="6"/>
        <v>302</v>
      </c>
      <c r="KT40">
        <f t="shared" si="6"/>
        <v>303</v>
      </c>
      <c r="KU40">
        <f t="shared" si="6"/>
        <v>304</v>
      </c>
      <c r="KV40">
        <f t="shared" si="6"/>
        <v>305</v>
      </c>
      <c r="KW40">
        <f t="shared" si="6"/>
        <v>306</v>
      </c>
      <c r="KX40">
        <f t="shared" si="6"/>
        <v>307</v>
      </c>
      <c r="KY40">
        <f t="shared" si="6"/>
        <v>308</v>
      </c>
      <c r="KZ40">
        <f t="shared" si="6"/>
        <v>309</v>
      </c>
      <c r="LA40">
        <f t="shared" si="6"/>
        <v>310</v>
      </c>
      <c r="LB40">
        <f t="shared" si="6"/>
        <v>311</v>
      </c>
      <c r="LC40">
        <f t="shared" si="6"/>
        <v>312</v>
      </c>
      <c r="LD40">
        <f t="shared" si="6"/>
        <v>313</v>
      </c>
      <c r="LE40">
        <f t="shared" si="6"/>
        <v>314</v>
      </c>
      <c r="LF40">
        <f t="shared" si="6"/>
        <v>315</v>
      </c>
      <c r="LG40">
        <f t="shared" si="6"/>
        <v>316</v>
      </c>
      <c r="LH40">
        <f t="shared" si="6"/>
        <v>317</v>
      </c>
      <c r="LI40">
        <f t="shared" si="6"/>
        <v>318</v>
      </c>
      <c r="LJ40">
        <f t="shared" si="6"/>
        <v>319</v>
      </c>
      <c r="LK40">
        <f t="shared" si="6"/>
        <v>320</v>
      </c>
      <c r="LL40">
        <f t="shared" si="6"/>
        <v>321</v>
      </c>
      <c r="LM40">
        <f t="shared" ref="LM40:MY41" si="7">LM46</f>
        <v>322</v>
      </c>
      <c r="LN40">
        <f t="shared" si="7"/>
        <v>323</v>
      </c>
      <c r="LO40">
        <f t="shared" si="7"/>
        <v>324</v>
      </c>
      <c r="LP40">
        <f t="shared" si="7"/>
        <v>325</v>
      </c>
      <c r="LQ40">
        <f t="shared" si="7"/>
        <v>326</v>
      </c>
      <c r="LR40">
        <f t="shared" si="7"/>
        <v>327</v>
      </c>
      <c r="LS40">
        <f t="shared" si="7"/>
        <v>328</v>
      </c>
      <c r="LT40">
        <f t="shared" si="7"/>
        <v>329</v>
      </c>
      <c r="LU40">
        <f t="shared" si="7"/>
        <v>330</v>
      </c>
      <c r="LV40">
        <f t="shared" si="7"/>
        <v>331</v>
      </c>
      <c r="LW40">
        <f t="shared" si="7"/>
        <v>332</v>
      </c>
      <c r="LX40">
        <f t="shared" si="7"/>
        <v>333</v>
      </c>
      <c r="LY40">
        <f t="shared" si="7"/>
        <v>334</v>
      </c>
      <c r="LZ40">
        <f t="shared" si="7"/>
        <v>335</v>
      </c>
      <c r="MA40">
        <f t="shared" si="7"/>
        <v>336</v>
      </c>
      <c r="MB40">
        <f t="shared" si="7"/>
        <v>337</v>
      </c>
      <c r="MC40">
        <f t="shared" si="7"/>
        <v>338</v>
      </c>
      <c r="MD40">
        <f t="shared" si="7"/>
        <v>339</v>
      </c>
      <c r="ME40">
        <f t="shared" si="7"/>
        <v>340</v>
      </c>
      <c r="MF40">
        <f t="shared" si="7"/>
        <v>341</v>
      </c>
      <c r="MG40">
        <f t="shared" si="7"/>
        <v>342</v>
      </c>
      <c r="MH40">
        <f t="shared" si="7"/>
        <v>343</v>
      </c>
      <c r="MI40">
        <f t="shared" si="7"/>
        <v>344</v>
      </c>
      <c r="MJ40">
        <f t="shared" si="7"/>
        <v>345</v>
      </c>
      <c r="MK40">
        <f t="shared" si="7"/>
        <v>346</v>
      </c>
      <c r="ML40">
        <f t="shared" si="7"/>
        <v>347</v>
      </c>
      <c r="MM40">
        <f t="shared" si="7"/>
        <v>348</v>
      </c>
      <c r="MN40">
        <f t="shared" si="7"/>
        <v>349</v>
      </c>
      <c r="MO40">
        <f t="shared" si="7"/>
        <v>350</v>
      </c>
      <c r="MP40">
        <f t="shared" si="7"/>
        <v>351</v>
      </c>
      <c r="MQ40">
        <f t="shared" si="7"/>
        <v>352</v>
      </c>
      <c r="MR40">
        <f t="shared" si="7"/>
        <v>353</v>
      </c>
      <c r="MS40">
        <f t="shared" si="7"/>
        <v>354</v>
      </c>
      <c r="MT40">
        <f t="shared" si="7"/>
        <v>355</v>
      </c>
      <c r="MU40">
        <f t="shared" si="7"/>
        <v>356</v>
      </c>
      <c r="MV40">
        <f t="shared" si="7"/>
        <v>357</v>
      </c>
      <c r="MW40">
        <f t="shared" si="7"/>
        <v>358</v>
      </c>
      <c r="MX40">
        <f t="shared" si="7"/>
        <v>359</v>
      </c>
      <c r="MY40">
        <f t="shared" si="7"/>
        <v>360</v>
      </c>
    </row>
    <row r="41" spans="1:363" x14ac:dyDescent="0.35">
      <c r="D41" t="str">
        <f>D47</f>
        <v>Month 1</v>
      </c>
      <c r="E41" t="str">
        <f t="shared" si="2"/>
        <v>Month 2</v>
      </c>
      <c r="F41" t="str">
        <f t="shared" si="2"/>
        <v>Month 3</v>
      </c>
      <c r="G41" t="str">
        <f t="shared" si="2"/>
        <v>Month 4</v>
      </c>
      <c r="H41" t="str">
        <f t="shared" si="2"/>
        <v>Month 5</v>
      </c>
      <c r="I41" t="str">
        <f t="shared" si="2"/>
        <v>Month 6</v>
      </c>
      <c r="J41" t="str">
        <f t="shared" si="2"/>
        <v>Month 7</v>
      </c>
      <c r="K41" t="str">
        <f t="shared" si="2"/>
        <v>Month 8</v>
      </c>
      <c r="L41" t="str">
        <f t="shared" si="2"/>
        <v>Month 9</v>
      </c>
      <c r="M41" t="str">
        <f t="shared" si="2"/>
        <v>Month 10</v>
      </c>
      <c r="N41" t="str">
        <f t="shared" si="2"/>
        <v>Month 11</v>
      </c>
      <c r="O41" t="str">
        <f t="shared" si="2"/>
        <v>Month 12</v>
      </c>
      <c r="P41" t="str">
        <f t="shared" si="2"/>
        <v>Month 13</v>
      </c>
      <c r="Q41" t="str">
        <f t="shared" si="2"/>
        <v>Month 14</v>
      </c>
      <c r="R41" t="str">
        <f t="shared" si="2"/>
        <v>Month 15</v>
      </c>
      <c r="S41" t="str">
        <f t="shared" si="2"/>
        <v>Month 16</v>
      </c>
      <c r="T41" t="str">
        <f t="shared" si="2"/>
        <v>Month 17</v>
      </c>
      <c r="U41" t="str">
        <f t="shared" si="2"/>
        <v>Month 18</v>
      </c>
      <c r="V41" t="str">
        <f t="shared" si="2"/>
        <v>Month 19</v>
      </c>
      <c r="W41" t="str">
        <f t="shared" si="2"/>
        <v>Month 20</v>
      </c>
      <c r="X41" t="str">
        <f t="shared" si="2"/>
        <v>Month 21</v>
      </c>
      <c r="Y41" t="str">
        <f t="shared" si="2"/>
        <v>Month 22</v>
      </c>
      <c r="Z41" t="str">
        <f t="shared" si="2"/>
        <v>Month 23</v>
      </c>
      <c r="AA41" t="str">
        <f t="shared" si="2"/>
        <v>Month 24</v>
      </c>
      <c r="AB41" t="str">
        <f t="shared" si="2"/>
        <v>Month 25</v>
      </c>
      <c r="AC41" t="str">
        <f t="shared" si="2"/>
        <v>Month 26</v>
      </c>
      <c r="AD41" t="str">
        <f t="shared" si="2"/>
        <v>Month 27</v>
      </c>
      <c r="AE41" t="str">
        <f t="shared" si="2"/>
        <v>Month 28</v>
      </c>
      <c r="AF41" t="str">
        <f t="shared" si="2"/>
        <v>Month 29</v>
      </c>
      <c r="AG41" t="str">
        <f t="shared" si="2"/>
        <v>Month 30</v>
      </c>
      <c r="AH41" t="str">
        <f t="shared" si="2"/>
        <v>Month 31</v>
      </c>
      <c r="AI41" t="str">
        <f t="shared" si="2"/>
        <v>Month 32</v>
      </c>
      <c r="AJ41" t="str">
        <f t="shared" si="2"/>
        <v>Month 33</v>
      </c>
      <c r="AK41" t="str">
        <f t="shared" si="2"/>
        <v>Month 34</v>
      </c>
      <c r="AL41" t="str">
        <f t="shared" si="2"/>
        <v>Month 35</v>
      </c>
      <c r="AM41" t="str">
        <f t="shared" si="2"/>
        <v>Month 36</v>
      </c>
      <c r="AN41" t="str">
        <f t="shared" si="2"/>
        <v>Month 37</v>
      </c>
      <c r="AO41" t="str">
        <f t="shared" si="2"/>
        <v>Month 38</v>
      </c>
      <c r="AP41" t="str">
        <f t="shared" si="2"/>
        <v>Month 39</v>
      </c>
      <c r="AQ41" t="str">
        <f t="shared" si="2"/>
        <v>Month 40</v>
      </c>
      <c r="AR41" t="str">
        <f t="shared" si="2"/>
        <v>Month 41</v>
      </c>
      <c r="AS41" t="str">
        <f t="shared" si="2"/>
        <v>Month 42</v>
      </c>
      <c r="AT41" t="str">
        <f t="shared" si="2"/>
        <v>Month 43</v>
      </c>
      <c r="AU41" t="str">
        <f t="shared" si="2"/>
        <v>Month 44</v>
      </c>
      <c r="AV41" t="str">
        <f t="shared" si="2"/>
        <v>Month 45</v>
      </c>
      <c r="AW41" t="str">
        <f t="shared" si="2"/>
        <v>Month 46</v>
      </c>
      <c r="AX41" t="str">
        <f t="shared" si="2"/>
        <v>Month 47</v>
      </c>
      <c r="AY41" t="str">
        <f t="shared" si="2"/>
        <v>Month 48</v>
      </c>
      <c r="AZ41" t="str">
        <f t="shared" si="2"/>
        <v>Month 49</v>
      </c>
      <c r="BA41" t="str">
        <f t="shared" si="2"/>
        <v>Month 50</v>
      </c>
      <c r="BB41" t="str">
        <f t="shared" si="2"/>
        <v>Month 51</v>
      </c>
      <c r="BC41" t="str">
        <f t="shared" si="2"/>
        <v>Month 52</v>
      </c>
      <c r="BD41" t="str">
        <f t="shared" si="2"/>
        <v>Month 53</v>
      </c>
      <c r="BE41" t="str">
        <f t="shared" si="2"/>
        <v>Month 54</v>
      </c>
      <c r="BF41" t="str">
        <f t="shared" si="2"/>
        <v>Month 55</v>
      </c>
      <c r="BG41" t="str">
        <f t="shared" si="2"/>
        <v>Month 56</v>
      </c>
      <c r="BH41" t="str">
        <f t="shared" si="2"/>
        <v>Month 57</v>
      </c>
      <c r="BI41" t="str">
        <f t="shared" si="2"/>
        <v>Month 58</v>
      </c>
      <c r="BJ41" t="str">
        <f t="shared" si="2"/>
        <v>Month 59</v>
      </c>
      <c r="BK41" t="str">
        <f t="shared" si="2"/>
        <v>Month 60</v>
      </c>
      <c r="BL41" t="str">
        <f t="shared" si="2"/>
        <v>Month 61</v>
      </c>
      <c r="BM41" t="str">
        <f t="shared" si="2"/>
        <v>Month 62</v>
      </c>
      <c r="BN41" t="str">
        <f t="shared" si="2"/>
        <v>Month 63</v>
      </c>
      <c r="BO41" t="str">
        <f t="shared" si="2"/>
        <v>Month 64</v>
      </c>
      <c r="BP41" t="str">
        <f t="shared" si="2"/>
        <v>Month 65</v>
      </c>
      <c r="BQ41" t="str">
        <f t="shared" si="3"/>
        <v>Month 66</v>
      </c>
      <c r="BR41" t="str">
        <f t="shared" si="3"/>
        <v>Month 67</v>
      </c>
      <c r="BS41" t="str">
        <f t="shared" si="3"/>
        <v>Month 68</v>
      </c>
      <c r="BT41" t="str">
        <f t="shared" si="3"/>
        <v>Month 69</v>
      </c>
      <c r="BU41" t="str">
        <f t="shared" si="3"/>
        <v>Month 70</v>
      </c>
      <c r="BV41" t="str">
        <f t="shared" si="3"/>
        <v>Month 71</v>
      </c>
      <c r="BW41" t="str">
        <f t="shared" si="3"/>
        <v>Month 72</v>
      </c>
      <c r="BX41" t="str">
        <f t="shared" si="3"/>
        <v>Month 73</v>
      </c>
      <c r="BY41" t="str">
        <f t="shared" si="3"/>
        <v>Month 74</v>
      </c>
      <c r="BZ41" t="str">
        <f t="shared" si="3"/>
        <v>Month 75</v>
      </c>
      <c r="CA41" t="str">
        <f t="shared" si="3"/>
        <v>Month 76</v>
      </c>
      <c r="CB41" t="str">
        <f t="shared" si="3"/>
        <v>Month 77</v>
      </c>
      <c r="CC41" t="str">
        <f t="shared" si="3"/>
        <v>Month 78</v>
      </c>
      <c r="CD41" t="str">
        <f t="shared" si="3"/>
        <v>Month 79</v>
      </c>
      <c r="CE41" t="str">
        <f t="shared" si="3"/>
        <v>Month 80</v>
      </c>
      <c r="CF41" t="str">
        <f t="shared" si="3"/>
        <v>Month 81</v>
      </c>
      <c r="CG41" t="str">
        <f t="shared" si="3"/>
        <v>Month 82</v>
      </c>
      <c r="CH41" t="str">
        <f t="shared" si="3"/>
        <v>Month 83</v>
      </c>
      <c r="CI41" t="str">
        <f t="shared" si="3"/>
        <v>Month 84</v>
      </c>
      <c r="CJ41" t="str">
        <f t="shared" si="3"/>
        <v>Month 85</v>
      </c>
      <c r="CK41" t="str">
        <f t="shared" si="3"/>
        <v>Month 86</v>
      </c>
      <c r="CL41" t="str">
        <f t="shared" si="3"/>
        <v>Month 87</v>
      </c>
      <c r="CM41" t="str">
        <f t="shared" si="3"/>
        <v>Month 88</v>
      </c>
      <c r="CN41" t="str">
        <f t="shared" si="3"/>
        <v>Month 89</v>
      </c>
      <c r="CO41" t="str">
        <f t="shared" si="3"/>
        <v>Month 90</v>
      </c>
      <c r="CP41" t="str">
        <f t="shared" si="3"/>
        <v>Month 91</v>
      </c>
      <c r="CQ41" t="str">
        <f t="shared" si="3"/>
        <v>Month 92</v>
      </c>
      <c r="CR41" t="str">
        <f t="shared" si="3"/>
        <v>Month 93</v>
      </c>
      <c r="CS41" t="str">
        <f t="shared" si="3"/>
        <v>Month 94</v>
      </c>
      <c r="CT41" t="str">
        <f t="shared" si="3"/>
        <v>Month 95</v>
      </c>
      <c r="CU41" t="str">
        <f t="shared" si="3"/>
        <v>Month 96</v>
      </c>
      <c r="CV41" t="str">
        <f t="shared" si="3"/>
        <v>Month 97</v>
      </c>
      <c r="CW41" t="str">
        <f t="shared" si="3"/>
        <v>Month 98</v>
      </c>
      <c r="CX41" t="str">
        <f t="shared" si="3"/>
        <v>Month 99</v>
      </c>
      <c r="CY41" t="str">
        <f t="shared" si="3"/>
        <v>Month 100</v>
      </c>
      <c r="CZ41" t="str">
        <f t="shared" si="3"/>
        <v>Month 101</v>
      </c>
      <c r="DA41" t="str">
        <f t="shared" si="3"/>
        <v>Month 102</v>
      </c>
      <c r="DB41" t="str">
        <f t="shared" si="3"/>
        <v>Month 103</v>
      </c>
      <c r="DC41" t="str">
        <f t="shared" si="3"/>
        <v>Month 104</v>
      </c>
      <c r="DD41" t="str">
        <f t="shared" si="3"/>
        <v>Month 105</v>
      </c>
      <c r="DE41" t="str">
        <f t="shared" si="3"/>
        <v>Month 106</v>
      </c>
      <c r="DF41" t="str">
        <f t="shared" si="3"/>
        <v>Month 107</v>
      </c>
      <c r="DG41" t="str">
        <f t="shared" si="3"/>
        <v>Month 108</v>
      </c>
      <c r="DH41" t="str">
        <f t="shared" si="3"/>
        <v>Month 109</v>
      </c>
      <c r="DI41" t="str">
        <f t="shared" si="3"/>
        <v>Month 110</v>
      </c>
      <c r="DJ41" t="str">
        <f t="shared" si="3"/>
        <v>Month 111</v>
      </c>
      <c r="DK41" t="str">
        <f t="shared" si="3"/>
        <v>Month 112</v>
      </c>
      <c r="DL41" t="str">
        <f t="shared" si="3"/>
        <v>Month 113</v>
      </c>
      <c r="DM41" t="str">
        <f t="shared" si="3"/>
        <v>Month 114</v>
      </c>
      <c r="DN41" t="str">
        <f t="shared" si="3"/>
        <v>Month 115</v>
      </c>
      <c r="DO41" t="str">
        <f t="shared" si="3"/>
        <v>Month 116</v>
      </c>
      <c r="DP41" t="str">
        <f t="shared" si="3"/>
        <v>Month 117</v>
      </c>
      <c r="DQ41" t="str">
        <f t="shared" si="3"/>
        <v>Month 118</v>
      </c>
      <c r="DR41" t="str">
        <f t="shared" si="3"/>
        <v>Month 119</v>
      </c>
      <c r="DS41" t="str">
        <f t="shared" si="3"/>
        <v>Month 120</v>
      </c>
      <c r="DT41" t="str">
        <f t="shared" si="3"/>
        <v>Month 121</v>
      </c>
      <c r="DU41" t="str">
        <f t="shared" si="3"/>
        <v>Month 122</v>
      </c>
      <c r="DV41" t="str">
        <f t="shared" si="3"/>
        <v>Month 123</v>
      </c>
      <c r="DW41" t="str">
        <f t="shared" si="3"/>
        <v>Month 124</v>
      </c>
      <c r="DX41" t="str">
        <f t="shared" si="3"/>
        <v>Month 125</v>
      </c>
      <c r="DY41" t="str">
        <f t="shared" si="3"/>
        <v>Month 126</v>
      </c>
      <c r="DZ41" t="str">
        <f t="shared" si="3"/>
        <v>Month 127</v>
      </c>
      <c r="EA41" t="str">
        <f t="shared" si="3"/>
        <v>Month 128</v>
      </c>
      <c r="EB41" t="str">
        <f t="shared" si="3"/>
        <v>Month 129</v>
      </c>
      <c r="EC41" t="str">
        <f t="shared" si="4"/>
        <v>Month 130</v>
      </c>
      <c r="ED41" t="str">
        <f t="shared" si="4"/>
        <v>Month 131</v>
      </c>
      <c r="EE41" t="str">
        <f t="shared" si="4"/>
        <v>Month 132</v>
      </c>
      <c r="EF41" t="str">
        <f t="shared" si="4"/>
        <v>Month 133</v>
      </c>
      <c r="EG41" t="str">
        <f t="shared" si="4"/>
        <v>Month 134</v>
      </c>
      <c r="EH41" t="str">
        <f t="shared" si="4"/>
        <v>Month 135</v>
      </c>
      <c r="EI41" t="str">
        <f t="shared" si="4"/>
        <v>Month 136</v>
      </c>
      <c r="EJ41" t="str">
        <f t="shared" si="4"/>
        <v>Month 137</v>
      </c>
      <c r="EK41" t="str">
        <f t="shared" si="4"/>
        <v>Month 138</v>
      </c>
      <c r="EL41" t="str">
        <f t="shared" si="4"/>
        <v>Month 139</v>
      </c>
      <c r="EM41" t="str">
        <f t="shared" si="4"/>
        <v>Month 140</v>
      </c>
      <c r="EN41" t="str">
        <f t="shared" si="4"/>
        <v>Month 141</v>
      </c>
      <c r="EO41" t="str">
        <f t="shared" si="4"/>
        <v>Month 142</v>
      </c>
      <c r="EP41" t="str">
        <f t="shared" si="4"/>
        <v>Month 143</v>
      </c>
      <c r="EQ41" t="str">
        <f t="shared" si="4"/>
        <v>Month 144</v>
      </c>
      <c r="ER41" t="str">
        <f t="shared" si="4"/>
        <v>Month 145</v>
      </c>
      <c r="ES41" t="str">
        <f t="shared" si="4"/>
        <v>Month 146</v>
      </c>
      <c r="ET41" t="str">
        <f t="shared" si="4"/>
        <v>Month 147</v>
      </c>
      <c r="EU41" t="str">
        <f t="shared" si="4"/>
        <v>Month 148</v>
      </c>
      <c r="EV41" t="str">
        <f t="shared" si="4"/>
        <v>Month 149</v>
      </c>
      <c r="EW41" t="str">
        <f t="shared" si="4"/>
        <v>Month 150</v>
      </c>
      <c r="EX41" t="str">
        <f t="shared" si="4"/>
        <v>Month 151</v>
      </c>
      <c r="EY41" t="str">
        <f t="shared" si="4"/>
        <v>Month 152</v>
      </c>
      <c r="EZ41" t="str">
        <f t="shared" si="4"/>
        <v>Month 153</v>
      </c>
      <c r="FA41" t="str">
        <f t="shared" si="4"/>
        <v>Month 154</v>
      </c>
      <c r="FB41" t="str">
        <f t="shared" si="4"/>
        <v>Month 155</v>
      </c>
      <c r="FC41" t="str">
        <f t="shared" si="4"/>
        <v>Month 156</v>
      </c>
      <c r="FD41" t="str">
        <f t="shared" si="4"/>
        <v>Month 157</v>
      </c>
      <c r="FE41" t="str">
        <f t="shared" si="4"/>
        <v>Month 158</v>
      </c>
      <c r="FF41" t="str">
        <f t="shared" si="4"/>
        <v>Month 159</v>
      </c>
      <c r="FG41" t="str">
        <f t="shared" si="4"/>
        <v>Month 160</v>
      </c>
      <c r="FH41" t="str">
        <f t="shared" si="4"/>
        <v>Month 161</v>
      </c>
      <c r="FI41" t="str">
        <f t="shared" si="4"/>
        <v>Month 162</v>
      </c>
      <c r="FJ41" t="str">
        <f t="shared" si="4"/>
        <v>Month 163</v>
      </c>
      <c r="FK41" t="str">
        <f t="shared" si="4"/>
        <v>Month 164</v>
      </c>
      <c r="FL41" t="str">
        <f t="shared" si="4"/>
        <v>Month 165</v>
      </c>
      <c r="FM41" t="str">
        <f t="shared" si="4"/>
        <v>Month 166</v>
      </c>
      <c r="FN41" t="str">
        <f t="shared" si="4"/>
        <v>Month 167</v>
      </c>
      <c r="FO41" t="str">
        <f t="shared" si="4"/>
        <v>Month 168</v>
      </c>
      <c r="FP41" t="str">
        <f t="shared" si="4"/>
        <v>Month 169</v>
      </c>
      <c r="FQ41" t="str">
        <f t="shared" si="4"/>
        <v>Month 170</v>
      </c>
      <c r="FR41" t="str">
        <f t="shared" si="4"/>
        <v>Month 171</v>
      </c>
      <c r="FS41" t="str">
        <f t="shared" si="4"/>
        <v>Month 172</v>
      </c>
      <c r="FT41" t="str">
        <f t="shared" si="4"/>
        <v>Month 173</v>
      </c>
      <c r="FU41" t="str">
        <f t="shared" si="4"/>
        <v>Month 174</v>
      </c>
      <c r="FV41" t="str">
        <f t="shared" si="4"/>
        <v>Month 175</v>
      </c>
      <c r="FW41" t="str">
        <f t="shared" si="4"/>
        <v>Month 176</v>
      </c>
      <c r="FX41" t="str">
        <f t="shared" si="4"/>
        <v>Month 177</v>
      </c>
      <c r="FY41" t="str">
        <f t="shared" si="4"/>
        <v>Month 178</v>
      </c>
      <c r="FZ41" t="str">
        <f t="shared" si="4"/>
        <v>Month 179</v>
      </c>
      <c r="GA41" t="str">
        <f t="shared" si="4"/>
        <v>Month 180</v>
      </c>
      <c r="GB41" t="str">
        <f t="shared" si="4"/>
        <v>Month 181</v>
      </c>
      <c r="GC41" t="str">
        <f t="shared" si="4"/>
        <v>Month 182</v>
      </c>
      <c r="GD41" t="str">
        <f t="shared" si="4"/>
        <v>Month 183</v>
      </c>
      <c r="GE41" t="str">
        <f t="shared" si="4"/>
        <v>Month 184</v>
      </c>
      <c r="GF41" t="str">
        <f t="shared" si="4"/>
        <v>Month 185</v>
      </c>
      <c r="GG41" t="str">
        <f t="shared" si="4"/>
        <v>Month 186</v>
      </c>
      <c r="GH41" t="str">
        <f t="shared" si="4"/>
        <v>Month 187</v>
      </c>
      <c r="GI41" t="str">
        <f t="shared" si="4"/>
        <v>Month 188</v>
      </c>
      <c r="GJ41" t="str">
        <f t="shared" si="4"/>
        <v>Month 189</v>
      </c>
      <c r="GK41" t="str">
        <f t="shared" si="4"/>
        <v>Month 190</v>
      </c>
      <c r="GL41" t="str">
        <f t="shared" si="4"/>
        <v>Month 191</v>
      </c>
      <c r="GM41" t="str">
        <f t="shared" si="4"/>
        <v>Month 192</v>
      </c>
      <c r="GN41" t="str">
        <f t="shared" si="4"/>
        <v>Month 193</v>
      </c>
      <c r="GO41" t="str">
        <f t="shared" si="5"/>
        <v>Month 194</v>
      </c>
      <c r="GP41" t="str">
        <f t="shared" si="5"/>
        <v>Month 195</v>
      </c>
      <c r="GQ41" t="str">
        <f t="shared" si="5"/>
        <v>Month 196</v>
      </c>
      <c r="GR41" t="str">
        <f t="shared" si="5"/>
        <v>Month 197</v>
      </c>
      <c r="GS41" t="str">
        <f t="shared" si="5"/>
        <v>Month 198</v>
      </c>
      <c r="GT41" t="str">
        <f t="shared" si="5"/>
        <v>Month 199</v>
      </c>
      <c r="GU41" t="str">
        <f t="shared" si="5"/>
        <v>Month 200</v>
      </c>
      <c r="GV41" t="str">
        <f t="shared" si="5"/>
        <v>Month 201</v>
      </c>
      <c r="GW41" t="str">
        <f t="shared" si="5"/>
        <v>Month 202</v>
      </c>
      <c r="GX41" t="str">
        <f t="shared" si="5"/>
        <v>Month 203</v>
      </c>
      <c r="GY41" t="str">
        <f t="shared" si="5"/>
        <v>Month 204</v>
      </c>
      <c r="GZ41" t="str">
        <f t="shared" si="5"/>
        <v>Month 205</v>
      </c>
      <c r="HA41" t="str">
        <f t="shared" si="5"/>
        <v>Month 206</v>
      </c>
      <c r="HB41" t="str">
        <f t="shared" si="5"/>
        <v>Month 207</v>
      </c>
      <c r="HC41" t="str">
        <f t="shared" si="5"/>
        <v>Month 208</v>
      </c>
      <c r="HD41" t="str">
        <f t="shared" si="5"/>
        <v>Month 209</v>
      </c>
      <c r="HE41" t="str">
        <f t="shared" si="5"/>
        <v>Month 210</v>
      </c>
      <c r="HF41" t="str">
        <f t="shared" si="5"/>
        <v>Month 211</v>
      </c>
      <c r="HG41" t="str">
        <f t="shared" si="5"/>
        <v>Month 212</v>
      </c>
      <c r="HH41" t="str">
        <f t="shared" si="5"/>
        <v>Month 213</v>
      </c>
      <c r="HI41" t="str">
        <f t="shared" si="5"/>
        <v>Month 214</v>
      </c>
      <c r="HJ41" t="str">
        <f t="shared" si="5"/>
        <v>Month 215</v>
      </c>
      <c r="HK41" t="str">
        <f t="shared" si="5"/>
        <v>Month 216</v>
      </c>
      <c r="HL41" t="str">
        <f t="shared" si="5"/>
        <v>Month 217</v>
      </c>
      <c r="HM41" t="str">
        <f t="shared" si="5"/>
        <v>Month 218</v>
      </c>
      <c r="HN41" t="str">
        <f t="shared" si="5"/>
        <v>Month 219</v>
      </c>
      <c r="HO41" t="str">
        <f t="shared" si="5"/>
        <v>Month 220</v>
      </c>
      <c r="HP41" t="str">
        <f t="shared" si="5"/>
        <v>Month 221</v>
      </c>
      <c r="HQ41" t="str">
        <f t="shared" si="5"/>
        <v>Month 222</v>
      </c>
      <c r="HR41" t="str">
        <f t="shared" si="5"/>
        <v>Month 223</v>
      </c>
      <c r="HS41" t="str">
        <f t="shared" si="5"/>
        <v>Month 224</v>
      </c>
      <c r="HT41" t="str">
        <f t="shared" si="5"/>
        <v>Month 225</v>
      </c>
      <c r="HU41" t="str">
        <f t="shared" si="5"/>
        <v>Month 226</v>
      </c>
      <c r="HV41" t="str">
        <f t="shared" si="5"/>
        <v>Month 227</v>
      </c>
      <c r="HW41" t="str">
        <f t="shared" si="5"/>
        <v>Month 228</v>
      </c>
      <c r="HX41" t="str">
        <f t="shared" si="5"/>
        <v>Month 229</v>
      </c>
      <c r="HY41" t="str">
        <f t="shared" si="5"/>
        <v>Month 230</v>
      </c>
      <c r="HZ41" t="str">
        <f t="shared" si="5"/>
        <v>Month 231</v>
      </c>
      <c r="IA41" t="str">
        <f t="shared" si="5"/>
        <v>Month 232</v>
      </c>
      <c r="IB41" t="str">
        <f t="shared" si="5"/>
        <v>Month 233</v>
      </c>
      <c r="IC41" t="str">
        <f t="shared" si="5"/>
        <v>Month 234</v>
      </c>
      <c r="ID41" t="str">
        <f t="shared" si="5"/>
        <v>Month 235</v>
      </c>
      <c r="IE41" t="str">
        <f t="shared" si="5"/>
        <v>Month 236</v>
      </c>
      <c r="IF41" t="str">
        <f t="shared" si="5"/>
        <v>Month 237</v>
      </c>
      <c r="IG41" t="str">
        <f t="shared" si="5"/>
        <v>Month 238</v>
      </c>
      <c r="IH41" t="str">
        <f t="shared" si="5"/>
        <v>Month 239</v>
      </c>
      <c r="II41" t="str">
        <f t="shared" si="5"/>
        <v>Month 240</v>
      </c>
      <c r="IJ41" t="str">
        <f t="shared" si="5"/>
        <v>Month 241</v>
      </c>
      <c r="IK41" t="str">
        <f t="shared" si="5"/>
        <v>Month 242</v>
      </c>
      <c r="IL41" t="str">
        <f t="shared" si="5"/>
        <v>Month 243</v>
      </c>
      <c r="IM41" t="str">
        <f t="shared" si="5"/>
        <v>Month 244</v>
      </c>
      <c r="IN41" t="str">
        <f t="shared" si="5"/>
        <v>Month 245</v>
      </c>
      <c r="IO41" t="str">
        <f t="shared" si="5"/>
        <v>Month 246</v>
      </c>
      <c r="IP41" t="str">
        <f t="shared" si="5"/>
        <v>Month 247</v>
      </c>
      <c r="IQ41" t="str">
        <f t="shared" si="5"/>
        <v>Month 248</v>
      </c>
      <c r="IR41" t="str">
        <f t="shared" si="5"/>
        <v>Month 249</v>
      </c>
      <c r="IS41" t="str">
        <f t="shared" si="5"/>
        <v>Month 250</v>
      </c>
      <c r="IT41" t="str">
        <f t="shared" si="5"/>
        <v>Month 251</v>
      </c>
      <c r="IU41" t="str">
        <f t="shared" si="5"/>
        <v>Month 252</v>
      </c>
      <c r="IV41" t="str">
        <f t="shared" si="5"/>
        <v>Month 253</v>
      </c>
      <c r="IW41" t="str">
        <f t="shared" si="5"/>
        <v>Month 254</v>
      </c>
      <c r="IX41" t="str">
        <f t="shared" si="5"/>
        <v>Month 255</v>
      </c>
      <c r="IY41" t="str">
        <f t="shared" si="5"/>
        <v>Month 256</v>
      </c>
      <c r="IZ41" t="str">
        <f t="shared" si="5"/>
        <v>Month 257</v>
      </c>
      <c r="JA41" t="str">
        <f t="shared" si="6"/>
        <v>Month 258</v>
      </c>
      <c r="JB41" t="str">
        <f t="shared" si="6"/>
        <v>Month 259</v>
      </c>
      <c r="JC41" t="str">
        <f t="shared" si="6"/>
        <v>Month 260</v>
      </c>
      <c r="JD41" t="str">
        <f t="shared" si="6"/>
        <v>Month 261</v>
      </c>
      <c r="JE41" t="str">
        <f t="shared" si="6"/>
        <v>Month 262</v>
      </c>
      <c r="JF41" t="str">
        <f t="shared" si="6"/>
        <v>Month 263</v>
      </c>
      <c r="JG41" t="str">
        <f t="shared" si="6"/>
        <v>Month 264</v>
      </c>
      <c r="JH41" t="str">
        <f t="shared" si="6"/>
        <v>Month 265</v>
      </c>
      <c r="JI41" t="str">
        <f t="shared" si="6"/>
        <v>Month 266</v>
      </c>
      <c r="JJ41" t="str">
        <f t="shared" si="6"/>
        <v>Month 267</v>
      </c>
      <c r="JK41" t="str">
        <f t="shared" si="6"/>
        <v>Month 268</v>
      </c>
      <c r="JL41" t="str">
        <f t="shared" si="6"/>
        <v>Month 269</v>
      </c>
      <c r="JM41" t="str">
        <f t="shared" si="6"/>
        <v>Month 270</v>
      </c>
      <c r="JN41" t="str">
        <f t="shared" si="6"/>
        <v>Month 271</v>
      </c>
      <c r="JO41" t="str">
        <f t="shared" si="6"/>
        <v>Month 272</v>
      </c>
      <c r="JP41" t="str">
        <f t="shared" si="6"/>
        <v>Month 273</v>
      </c>
      <c r="JQ41" t="str">
        <f t="shared" si="6"/>
        <v>Month 274</v>
      </c>
      <c r="JR41" t="str">
        <f t="shared" si="6"/>
        <v>Month 275</v>
      </c>
      <c r="JS41" t="str">
        <f t="shared" si="6"/>
        <v>Month 276</v>
      </c>
      <c r="JT41" t="str">
        <f t="shared" si="6"/>
        <v>Month 277</v>
      </c>
      <c r="JU41" t="str">
        <f t="shared" si="6"/>
        <v>Month 278</v>
      </c>
      <c r="JV41" t="str">
        <f t="shared" si="6"/>
        <v>Month 279</v>
      </c>
      <c r="JW41" t="str">
        <f t="shared" si="6"/>
        <v>Month 280</v>
      </c>
      <c r="JX41" t="str">
        <f t="shared" si="6"/>
        <v>Month 281</v>
      </c>
      <c r="JY41" t="str">
        <f t="shared" si="6"/>
        <v>Month 282</v>
      </c>
      <c r="JZ41" t="str">
        <f t="shared" si="6"/>
        <v>Month 283</v>
      </c>
      <c r="KA41" t="str">
        <f t="shared" si="6"/>
        <v>Month 284</v>
      </c>
      <c r="KB41" t="str">
        <f t="shared" si="6"/>
        <v>Month 285</v>
      </c>
      <c r="KC41" t="str">
        <f t="shared" si="6"/>
        <v>Month 286</v>
      </c>
      <c r="KD41" t="str">
        <f t="shared" si="6"/>
        <v>Month 287</v>
      </c>
      <c r="KE41" t="str">
        <f t="shared" si="6"/>
        <v>Month 288</v>
      </c>
      <c r="KF41" t="str">
        <f t="shared" si="6"/>
        <v>Month 289</v>
      </c>
      <c r="KG41" t="str">
        <f t="shared" si="6"/>
        <v>Month 290</v>
      </c>
      <c r="KH41" t="str">
        <f t="shared" si="6"/>
        <v>Month 291</v>
      </c>
      <c r="KI41" t="str">
        <f t="shared" si="6"/>
        <v>Month 292</v>
      </c>
      <c r="KJ41" t="str">
        <f t="shared" si="6"/>
        <v>Month 293</v>
      </c>
      <c r="KK41" t="str">
        <f t="shared" si="6"/>
        <v>Month 294</v>
      </c>
      <c r="KL41" t="str">
        <f t="shared" si="6"/>
        <v>Month 295</v>
      </c>
      <c r="KM41" t="str">
        <f t="shared" si="6"/>
        <v>Month 296</v>
      </c>
      <c r="KN41" t="str">
        <f t="shared" si="6"/>
        <v>Month 297</v>
      </c>
      <c r="KO41" t="str">
        <f t="shared" si="6"/>
        <v>Month 298</v>
      </c>
      <c r="KP41" t="str">
        <f t="shared" si="6"/>
        <v>Month 299</v>
      </c>
      <c r="KQ41" t="str">
        <f t="shared" si="6"/>
        <v>Month 300</v>
      </c>
      <c r="KR41" t="str">
        <f t="shared" si="6"/>
        <v>Month 301</v>
      </c>
      <c r="KS41" t="str">
        <f t="shared" si="6"/>
        <v>Month 302</v>
      </c>
      <c r="KT41" t="str">
        <f t="shared" si="6"/>
        <v>Month 303</v>
      </c>
      <c r="KU41" t="str">
        <f t="shared" si="6"/>
        <v>Month 304</v>
      </c>
      <c r="KV41" t="str">
        <f t="shared" si="6"/>
        <v>Month 305</v>
      </c>
      <c r="KW41" t="str">
        <f t="shared" si="6"/>
        <v>Month 306</v>
      </c>
      <c r="KX41" t="str">
        <f t="shared" si="6"/>
        <v>Month 307</v>
      </c>
      <c r="KY41" t="str">
        <f t="shared" si="6"/>
        <v>Month 308</v>
      </c>
      <c r="KZ41" t="str">
        <f t="shared" si="6"/>
        <v>Month 309</v>
      </c>
      <c r="LA41" t="str">
        <f t="shared" si="6"/>
        <v>Month 310</v>
      </c>
      <c r="LB41" t="str">
        <f t="shared" si="6"/>
        <v>Month 311</v>
      </c>
      <c r="LC41" t="str">
        <f t="shared" si="6"/>
        <v>Month 312</v>
      </c>
      <c r="LD41" t="str">
        <f t="shared" si="6"/>
        <v>Month 313</v>
      </c>
      <c r="LE41" t="str">
        <f t="shared" si="6"/>
        <v>Month 314</v>
      </c>
      <c r="LF41" t="str">
        <f t="shared" si="6"/>
        <v>Month 315</v>
      </c>
      <c r="LG41" t="str">
        <f t="shared" si="6"/>
        <v>Month 316</v>
      </c>
      <c r="LH41" t="str">
        <f t="shared" si="6"/>
        <v>Month 317</v>
      </c>
      <c r="LI41" t="str">
        <f t="shared" si="6"/>
        <v>Month 318</v>
      </c>
      <c r="LJ41" t="str">
        <f t="shared" si="6"/>
        <v>Month 319</v>
      </c>
      <c r="LK41" t="str">
        <f t="shared" si="6"/>
        <v>Month 320</v>
      </c>
      <c r="LL41" t="str">
        <f t="shared" si="6"/>
        <v>Month 321</v>
      </c>
      <c r="LM41" t="str">
        <f t="shared" si="7"/>
        <v>Month 322</v>
      </c>
      <c r="LN41" t="str">
        <f t="shared" si="7"/>
        <v>Month 323</v>
      </c>
      <c r="LO41" t="str">
        <f t="shared" si="7"/>
        <v>Month 324</v>
      </c>
      <c r="LP41" t="str">
        <f t="shared" si="7"/>
        <v>Month 325</v>
      </c>
      <c r="LQ41" t="str">
        <f t="shared" si="7"/>
        <v>Month 326</v>
      </c>
      <c r="LR41" t="str">
        <f t="shared" si="7"/>
        <v>Month 327</v>
      </c>
      <c r="LS41" t="str">
        <f t="shared" si="7"/>
        <v>Month 328</v>
      </c>
      <c r="LT41" t="str">
        <f t="shared" si="7"/>
        <v>Month 329</v>
      </c>
      <c r="LU41" t="str">
        <f t="shared" si="7"/>
        <v>Month 330</v>
      </c>
      <c r="LV41" t="str">
        <f t="shared" si="7"/>
        <v>Month 331</v>
      </c>
      <c r="LW41" t="str">
        <f t="shared" si="7"/>
        <v>Month 332</v>
      </c>
      <c r="LX41" t="str">
        <f t="shared" si="7"/>
        <v>Month 333</v>
      </c>
      <c r="LY41" t="str">
        <f t="shared" si="7"/>
        <v>Month 334</v>
      </c>
      <c r="LZ41" t="str">
        <f t="shared" si="7"/>
        <v>Month 335</v>
      </c>
      <c r="MA41" t="str">
        <f t="shared" si="7"/>
        <v>Month 336</v>
      </c>
      <c r="MB41" t="str">
        <f t="shared" si="7"/>
        <v>Month 337</v>
      </c>
      <c r="MC41" t="str">
        <f t="shared" si="7"/>
        <v>Month 338</v>
      </c>
      <c r="MD41" t="str">
        <f t="shared" si="7"/>
        <v>Month 339</v>
      </c>
      <c r="ME41" t="str">
        <f t="shared" si="7"/>
        <v>Month 340</v>
      </c>
      <c r="MF41" t="str">
        <f t="shared" si="7"/>
        <v>Month 341</v>
      </c>
      <c r="MG41" t="str">
        <f t="shared" si="7"/>
        <v>Month 342</v>
      </c>
      <c r="MH41" t="str">
        <f t="shared" si="7"/>
        <v>Month 343</v>
      </c>
      <c r="MI41" t="str">
        <f t="shared" si="7"/>
        <v>Month 344</v>
      </c>
      <c r="MJ41" t="str">
        <f t="shared" si="7"/>
        <v>Month 345</v>
      </c>
      <c r="MK41" t="str">
        <f t="shared" si="7"/>
        <v>Month 346</v>
      </c>
      <c r="ML41" t="str">
        <f t="shared" si="7"/>
        <v>Month 347</v>
      </c>
      <c r="MM41" t="str">
        <f t="shared" si="7"/>
        <v>Month 348</v>
      </c>
      <c r="MN41" t="str">
        <f t="shared" si="7"/>
        <v>Month 349</v>
      </c>
      <c r="MO41" t="str">
        <f t="shared" si="7"/>
        <v>Month 350</v>
      </c>
      <c r="MP41" t="str">
        <f t="shared" si="7"/>
        <v>Month 351</v>
      </c>
      <c r="MQ41" t="str">
        <f t="shared" si="7"/>
        <v>Month 352</v>
      </c>
      <c r="MR41" t="str">
        <f t="shared" si="7"/>
        <v>Month 353</v>
      </c>
      <c r="MS41" t="str">
        <f t="shared" si="7"/>
        <v>Month 354</v>
      </c>
      <c r="MT41" t="str">
        <f t="shared" si="7"/>
        <v>Month 355</v>
      </c>
      <c r="MU41" t="str">
        <f t="shared" si="7"/>
        <v>Month 356</v>
      </c>
      <c r="MV41" t="str">
        <f t="shared" si="7"/>
        <v>Month 357</v>
      </c>
      <c r="MW41" t="str">
        <f t="shared" si="7"/>
        <v>Month 358</v>
      </c>
      <c r="MX41" t="str">
        <f t="shared" si="7"/>
        <v>Month 359</v>
      </c>
      <c r="MY41" t="str">
        <f t="shared" si="7"/>
        <v>Month 360</v>
      </c>
    </row>
    <row r="42" spans="1:363" x14ac:dyDescent="0.35">
      <c r="C42" t="s">
        <v>344</v>
      </c>
      <c r="D42" s="22">
        <f>IF($D$15&lt;=D40,IF(($D$15=D40),$D$20,IF(($D$15+$D$14-1)&gt;=D40,$D$21,0)),0)</f>
        <v>0</v>
      </c>
      <c r="E42">
        <f t="shared" ref="E42:BP42" si="8">IF($D$15&lt;=E40,IF(($D$15=E40),$D$20,IF(($D$15+$D$14-1)&gt;=E40,$D$21,0)),0)</f>
        <v>0</v>
      </c>
      <c r="F42">
        <f t="shared" si="8"/>
        <v>0</v>
      </c>
      <c r="G42">
        <f t="shared" si="8"/>
        <v>0</v>
      </c>
      <c r="H42">
        <f t="shared" si="8"/>
        <v>0</v>
      </c>
      <c r="I42">
        <f t="shared" si="8"/>
        <v>0</v>
      </c>
      <c r="J42">
        <f t="shared" si="8"/>
        <v>0</v>
      </c>
      <c r="K42">
        <f t="shared" si="8"/>
        <v>0</v>
      </c>
      <c r="L42">
        <f t="shared" si="8"/>
        <v>0</v>
      </c>
      <c r="M42">
        <f t="shared" si="8"/>
        <v>0</v>
      </c>
      <c r="N42">
        <f t="shared" si="8"/>
        <v>0</v>
      </c>
      <c r="O42">
        <f t="shared" si="8"/>
        <v>0</v>
      </c>
      <c r="P42">
        <f t="shared" si="8"/>
        <v>0</v>
      </c>
      <c r="Q42">
        <f t="shared" si="8"/>
        <v>0</v>
      </c>
      <c r="R42">
        <f t="shared" si="8"/>
        <v>0</v>
      </c>
      <c r="S42">
        <f t="shared" si="8"/>
        <v>0</v>
      </c>
      <c r="T42">
        <f t="shared" si="8"/>
        <v>0</v>
      </c>
      <c r="U42">
        <f t="shared" si="8"/>
        <v>0</v>
      </c>
      <c r="V42">
        <f t="shared" si="8"/>
        <v>0</v>
      </c>
      <c r="W42">
        <f t="shared" si="8"/>
        <v>0</v>
      </c>
      <c r="X42">
        <f t="shared" si="8"/>
        <v>0</v>
      </c>
      <c r="Y42">
        <f t="shared" si="8"/>
        <v>0</v>
      </c>
      <c r="Z42">
        <f t="shared" si="8"/>
        <v>0</v>
      </c>
      <c r="AA42">
        <f t="shared" si="8"/>
        <v>0</v>
      </c>
      <c r="AB42">
        <f t="shared" si="8"/>
        <v>0</v>
      </c>
      <c r="AC42">
        <f t="shared" si="8"/>
        <v>0</v>
      </c>
      <c r="AD42">
        <f t="shared" si="8"/>
        <v>0</v>
      </c>
      <c r="AE42">
        <f t="shared" si="8"/>
        <v>0</v>
      </c>
      <c r="AF42">
        <f t="shared" si="8"/>
        <v>0</v>
      </c>
      <c r="AG42">
        <f t="shared" si="8"/>
        <v>0</v>
      </c>
      <c r="AH42">
        <f t="shared" si="8"/>
        <v>0</v>
      </c>
      <c r="AI42">
        <f t="shared" si="8"/>
        <v>0</v>
      </c>
      <c r="AJ42">
        <f t="shared" si="8"/>
        <v>0</v>
      </c>
      <c r="AK42">
        <f t="shared" si="8"/>
        <v>0</v>
      </c>
      <c r="AL42">
        <f t="shared" si="8"/>
        <v>0</v>
      </c>
      <c r="AM42">
        <f t="shared" si="8"/>
        <v>0</v>
      </c>
      <c r="AN42">
        <f t="shared" si="8"/>
        <v>0</v>
      </c>
      <c r="AO42">
        <f t="shared" si="8"/>
        <v>0</v>
      </c>
      <c r="AP42">
        <f t="shared" si="8"/>
        <v>0</v>
      </c>
      <c r="AQ42">
        <f t="shared" si="8"/>
        <v>0</v>
      </c>
      <c r="AR42">
        <f t="shared" si="8"/>
        <v>0</v>
      </c>
      <c r="AS42">
        <f t="shared" si="8"/>
        <v>0</v>
      </c>
      <c r="AT42">
        <f t="shared" si="8"/>
        <v>0</v>
      </c>
      <c r="AU42">
        <f t="shared" si="8"/>
        <v>0</v>
      </c>
      <c r="AV42">
        <f t="shared" si="8"/>
        <v>0</v>
      </c>
      <c r="AW42">
        <f t="shared" si="8"/>
        <v>0</v>
      </c>
      <c r="AX42">
        <f t="shared" si="8"/>
        <v>0</v>
      </c>
      <c r="AY42">
        <f t="shared" si="8"/>
        <v>0</v>
      </c>
      <c r="AZ42">
        <f t="shared" si="8"/>
        <v>0</v>
      </c>
      <c r="BA42">
        <f t="shared" si="8"/>
        <v>0</v>
      </c>
      <c r="BB42">
        <f t="shared" si="8"/>
        <v>0</v>
      </c>
      <c r="BC42">
        <f t="shared" si="8"/>
        <v>0</v>
      </c>
      <c r="BD42">
        <f t="shared" si="8"/>
        <v>0</v>
      </c>
      <c r="BE42">
        <f t="shared" si="8"/>
        <v>0</v>
      </c>
      <c r="BF42">
        <f t="shared" si="8"/>
        <v>0</v>
      </c>
      <c r="BG42">
        <f t="shared" si="8"/>
        <v>0</v>
      </c>
      <c r="BH42">
        <f t="shared" si="8"/>
        <v>0</v>
      </c>
      <c r="BI42">
        <f t="shared" si="8"/>
        <v>0</v>
      </c>
      <c r="BJ42">
        <f t="shared" si="8"/>
        <v>0</v>
      </c>
      <c r="BK42">
        <f t="shared" si="8"/>
        <v>0</v>
      </c>
      <c r="BL42">
        <f t="shared" si="8"/>
        <v>0</v>
      </c>
      <c r="BM42">
        <f t="shared" si="8"/>
        <v>0</v>
      </c>
      <c r="BN42">
        <f t="shared" si="8"/>
        <v>0</v>
      </c>
      <c r="BO42">
        <f t="shared" si="8"/>
        <v>0</v>
      </c>
      <c r="BP42">
        <f t="shared" si="8"/>
        <v>0</v>
      </c>
      <c r="BQ42">
        <f t="shared" ref="BQ42:EB42" si="9">IF($D$15&lt;=BQ40,IF(($D$15=BQ40),$D$20,IF(($D$15+$D$14-1)&gt;=BQ40,$D$21,0)),0)</f>
        <v>0</v>
      </c>
      <c r="BR42">
        <f t="shared" si="9"/>
        <v>0</v>
      </c>
      <c r="BS42">
        <f t="shared" si="9"/>
        <v>0</v>
      </c>
      <c r="BT42">
        <f t="shared" si="9"/>
        <v>0</v>
      </c>
      <c r="BU42">
        <f t="shared" si="9"/>
        <v>0</v>
      </c>
      <c r="BV42">
        <f t="shared" si="9"/>
        <v>0</v>
      </c>
      <c r="BW42">
        <f t="shared" si="9"/>
        <v>0</v>
      </c>
      <c r="BX42">
        <f t="shared" si="9"/>
        <v>0</v>
      </c>
      <c r="BY42">
        <f t="shared" si="9"/>
        <v>0</v>
      </c>
      <c r="BZ42">
        <f t="shared" si="9"/>
        <v>0</v>
      </c>
      <c r="CA42">
        <f t="shared" si="9"/>
        <v>0</v>
      </c>
      <c r="CB42">
        <f t="shared" si="9"/>
        <v>0</v>
      </c>
      <c r="CC42">
        <f t="shared" si="9"/>
        <v>0</v>
      </c>
      <c r="CD42">
        <f t="shared" si="9"/>
        <v>0</v>
      </c>
      <c r="CE42">
        <f t="shared" si="9"/>
        <v>0</v>
      </c>
      <c r="CF42">
        <f t="shared" si="9"/>
        <v>0</v>
      </c>
      <c r="CG42">
        <f t="shared" si="9"/>
        <v>0</v>
      </c>
      <c r="CH42">
        <f t="shared" si="9"/>
        <v>0</v>
      </c>
      <c r="CI42">
        <f t="shared" si="9"/>
        <v>0</v>
      </c>
      <c r="CJ42">
        <f t="shared" si="9"/>
        <v>0</v>
      </c>
      <c r="CK42">
        <f t="shared" si="9"/>
        <v>0</v>
      </c>
      <c r="CL42">
        <f t="shared" si="9"/>
        <v>0</v>
      </c>
      <c r="CM42">
        <f t="shared" si="9"/>
        <v>0</v>
      </c>
      <c r="CN42">
        <f t="shared" si="9"/>
        <v>0</v>
      </c>
      <c r="CO42">
        <f t="shared" si="9"/>
        <v>0</v>
      </c>
      <c r="CP42">
        <f t="shared" si="9"/>
        <v>0</v>
      </c>
      <c r="CQ42">
        <f t="shared" si="9"/>
        <v>0</v>
      </c>
      <c r="CR42">
        <f t="shared" si="9"/>
        <v>0</v>
      </c>
      <c r="CS42">
        <f t="shared" si="9"/>
        <v>0</v>
      </c>
      <c r="CT42">
        <f t="shared" si="9"/>
        <v>0</v>
      </c>
      <c r="CU42">
        <f t="shared" si="9"/>
        <v>0</v>
      </c>
      <c r="CV42">
        <f t="shared" si="9"/>
        <v>0</v>
      </c>
      <c r="CW42">
        <f t="shared" si="9"/>
        <v>0</v>
      </c>
      <c r="CX42">
        <f t="shared" si="9"/>
        <v>0</v>
      </c>
      <c r="CY42">
        <f t="shared" si="9"/>
        <v>0</v>
      </c>
      <c r="CZ42">
        <f t="shared" si="9"/>
        <v>0</v>
      </c>
      <c r="DA42">
        <f t="shared" si="9"/>
        <v>0</v>
      </c>
      <c r="DB42">
        <f t="shared" si="9"/>
        <v>0</v>
      </c>
      <c r="DC42">
        <f t="shared" si="9"/>
        <v>0</v>
      </c>
      <c r="DD42">
        <f t="shared" si="9"/>
        <v>0</v>
      </c>
      <c r="DE42">
        <f t="shared" si="9"/>
        <v>0</v>
      </c>
      <c r="DF42">
        <f t="shared" si="9"/>
        <v>0</v>
      </c>
      <c r="DG42">
        <f t="shared" si="9"/>
        <v>0</v>
      </c>
      <c r="DH42">
        <f t="shared" si="9"/>
        <v>0</v>
      </c>
      <c r="DI42">
        <f t="shared" si="9"/>
        <v>0</v>
      </c>
      <c r="DJ42">
        <f t="shared" si="9"/>
        <v>0</v>
      </c>
      <c r="DK42">
        <f t="shared" si="9"/>
        <v>0</v>
      </c>
      <c r="DL42">
        <f t="shared" si="9"/>
        <v>0</v>
      </c>
      <c r="DM42">
        <f t="shared" si="9"/>
        <v>0</v>
      </c>
      <c r="DN42">
        <f t="shared" si="9"/>
        <v>0</v>
      </c>
      <c r="DO42">
        <f t="shared" si="9"/>
        <v>0</v>
      </c>
      <c r="DP42">
        <f t="shared" si="9"/>
        <v>0</v>
      </c>
      <c r="DQ42">
        <f t="shared" si="9"/>
        <v>0</v>
      </c>
      <c r="DR42">
        <f t="shared" si="9"/>
        <v>0</v>
      </c>
      <c r="DS42">
        <f t="shared" si="9"/>
        <v>0</v>
      </c>
      <c r="DT42">
        <f t="shared" si="9"/>
        <v>0</v>
      </c>
      <c r="DU42">
        <f t="shared" si="9"/>
        <v>0</v>
      </c>
      <c r="DV42">
        <f t="shared" si="9"/>
        <v>0</v>
      </c>
      <c r="DW42">
        <f t="shared" si="9"/>
        <v>0</v>
      </c>
      <c r="DX42">
        <f t="shared" si="9"/>
        <v>0</v>
      </c>
      <c r="DY42">
        <f t="shared" si="9"/>
        <v>0</v>
      </c>
      <c r="DZ42">
        <f t="shared" si="9"/>
        <v>0</v>
      </c>
      <c r="EA42">
        <f t="shared" si="9"/>
        <v>0</v>
      </c>
      <c r="EB42">
        <f t="shared" si="9"/>
        <v>0</v>
      </c>
      <c r="EC42">
        <f t="shared" ref="EC42:GN42" si="10">IF($D$15&lt;=EC40,IF(($D$15=EC40),$D$20,IF(($D$15+$D$14-1)&gt;=EC40,$D$21,0)),0)</f>
        <v>0</v>
      </c>
      <c r="ED42">
        <f t="shared" si="10"/>
        <v>0</v>
      </c>
      <c r="EE42">
        <f t="shared" si="10"/>
        <v>0</v>
      </c>
      <c r="EF42">
        <f t="shared" si="10"/>
        <v>0</v>
      </c>
      <c r="EG42">
        <f t="shared" si="10"/>
        <v>0</v>
      </c>
      <c r="EH42">
        <f t="shared" si="10"/>
        <v>0</v>
      </c>
      <c r="EI42">
        <f t="shared" si="10"/>
        <v>0</v>
      </c>
      <c r="EJ42">
        <f t="shared" si="10"/>
        <v>0</v>
      </c>
      <c r="EK42">
        <f t="shared" si="10"/>
        <v>0</v>
      </c>
      <c r="EL42">
        <f t="shared" si="10"/>
        <v>0</v>
      </c>
      <c r="EM42">
        <f t="shared" si="10"/>
        <v>0</v>
      </c>
      <c r="EN42">
        <f t="shared" si="10"/>
        <v>0</v>
      </c>
      <c r="EO42">
        <f t="shared" si="10"/>
        <v>0</v>
      </c>
      <c r="EP42">
        <f t="shared" si="10"/>
        <v>0</v>
      </c>
      <c r="EQ42">
        <f t="shared" si="10"/>
        <v>0</v>
      </c>
      <c r="ER42">
        <f t="shared" si="10"/>
        <v>0</v>
      </c>
      <c r="ES42">
        <f t="shared" si="10"/>
        <v>0</v>
      </c>
      <c r="ET42">
        <f t="shared" si="10"/>
        <v>0</v>
      </c>
      <c r="EU42">
        <f t="shared" si="10"/>
        <v>0</v>
      </c>
      <c r="EV42">
        <f t="shared" si="10"/>
        <v>0</v>
      </c>
      <c r="EW42">
        <f t="shared" si="10"/>
        <v>0</v>
      </c>
      <c r="EX42">
        <f t="shared" si="10"/>
        <v>0</v>
      </c>
      <c r="EY42">
        <f t="shared" si="10"/>
        <v>0</v>
      </c>
      <c r="EZ42">
        <f t="shared" si="10"/>
        <v>0</v>
      </c>
      <c r="FA42">
        <f t="shared" si="10"/>
        <v>0</v>
      </c>
      <c r="FB42">
        <f t="shared" si="10"/>
        <v>0</v>
      </c>
      <c r="FC42">
        <f t="shared" si="10"/>
        <v>0</v>
      </c>
      <c r="FD42">
        <f t="shared" si="10"/>
        <v>0</v>
      </c>
      <c r="FE42">
        <f t="shared" si="10"/>
        <v>0</v>
      </c>
      <c r="FF42">
        <f t="shared" si="10"/>
        <v>0</v>
      </c>
      <c r="FG42">
        <f t="shared" si="10"/>
        <v>0</v>
      </c>
      <c r="FH42">
        <f t="shared" si="10"/>
        <v>0</v>
      </c>
      <c r="FI42">
        <f t="shared" si="10"/>
        <v>0</v>
      </c>
      <c r="FJ42">
        <f t="shared" si="10"/>
        <v>0</v>
      </c>
      <c r="FK42">
        <f t="shared" si="10"/>
        <v>0</v>
      </c>
      <c r="FL42">
        <f t="shared" si="10"/>
        <v>0</v>
      </c>
      <c r="FM42">
        <f t="shared" si="10"/>
        <v>0</v>
      </c>
      <c r="FN42">
        <f t="shared" si="10"/>
        <v>0</v>
      </c>
      <c r="FO42">
        <f t="shared" si="10"/>
        <v>0</v>
      </c>
      <c r="FP42">
        <f t="shared" si="10"/>
        <v>0</v>
      </c>
      <c r="FQ42">
        <f t="shared" si="10"/>
        <v>0</v>
      </c>
      <c r="FR42">
        <f t="shared" si="10"/>
        <v>0</v>
      </c>
      <c r="FS42">
        <f t="shared" si="10"/>
        <v>0</v>
      </c>
      <c r="FT42">
        <f t="shared" si="10"/>
        <v>0</v>
      </c>
      <c r="FU42">
        <f t="shared" si="10"/>
        <v>0</v>
      </c>
      <c r="FV42">
        <f t="shared" si="10"/>
        <v>0</v>
      </c>
      <c r="FW42">
        <f t="shared" si="10"/>
        <v>0</v>
      </c>
      <c r="FX42">
        <f t="shared" si="10"/>
        <v>0</v>
      </c>
      <c r="FY42">
        <f t="shared" si="10"/>
        <v>0</v>
      </c>
      <c r="FZ42">
        <f t="shared" si="10"/>
        <v>0</v>
      </c>
      <c r="GA42">
        <f t="shared" si="10"/>
        <v>0</v>
      </c>
      <c r="GB42">
        <f t="shared" si="10"/>
        <v>0</v>
      </c>
      <c r="GC42">
        <f t="shared" si="10"/>
        <v>0</v>
      </c>
      <c r="GD42">
        <f t="shared" si="10"/>
        <v>0</v>
      </c>
      <c r="GE42">
        <f t="shared" si="10"/>
        <v>0</v>
      </c>
      <c r="GF42">
        <f t="shared" si="10"/>
        <v>0</v>
      </c>
      <c r="GG42">
        <f t="shared" si="10"/>
        <v>0</v>
      </c>
      <c r="GH42">
        <f t="shared" si="10"/>
        <v>0</v>
      </c>
      <c r="GI42">
        <f t="shared" si="10"/>
        <v>0</v>
      </c>
      <c r="GJ42">
        <f t="shared" si="10"/>
        <v>0</v>
      </c>
      <c r="GK42">
        <f t="shared" si="10"/>
        <v>0</v>
      </c>
      <c r="GL42">
        <f t="shared" si="10"/>
        <v>0</v>
      </c>
      <c r="GM42">
        <f t="shared" si="10"/>
        <v>0</v>
      </c>
      <c r="GN42">
        <f t="shared" si="10"/>
        <v>0</v>
      </c>
      <c r="GO42">
        <f t="shared" ref="GO42:IZ42" si="11">IF($D$15&lt;=GO40,IF(($D$15=GO40),$D$20,IF(($D$15+$D$14-1)&gt;=GO40,$D$21,0)),0)</f>
        <v>0</v>
      </c>
      <c r="GP42">
        <f t="shared" si="11"/>
        <v>0</v>
      </c>
      <c r="GQ42">
        <f t="shared" si="11"/>
        <v>0</v>
      </c>
      <c r="GR42">
        <f t="shared" si="11"/>
        <v>0</v>
      </c>
      <c r="GS42">
        <f t="shared" si="11"/>
        <v>0</v>
      </c>
      <c r="GT42">
        <f t="shared" si="11"/>
        <v>0</v>
      </c>
      <c r="GU42">
        <f t="shared" si="11"/>
        <v>0</v>
      </c>
      <c r="GV42">
        <f t="shared" si="11"/>
        <v>0</v>
      </c>
      <c r="GW42">
        <f t="shared" si="11"/>
        <v>0</v>
      </c>
      <c r="GX42">
        <f t="shared" si="11"/>
        <v>0</v>
      </c>
      <c r="GY42">
        <f t="shared" si="11"/>
        <v>0</v>
      </c>
      <c r="GZ42">
        <f t="shared" si="11"/>
        <v>0</v>
      </c>
      <c r="HA42">
        <f t="shared" si="11"/>
        <v>0</v>
      </c>
      <c r="HB42">
        <f t="shared" si="11"/>
        <v>0</v>
      </c>
      <c r="HC42">
        <f t="shared" si="11"/>
        <v>0</v>
      </c>
      <c r="HD42">
        <f t="shared" si="11"/>
        <v>0</v>
      </c>
      <c r="HE42">
        <f t="shared" si="11"/>
        <v>0</v>
      </c>
      <c r="HF42">
        <f t="shared" si="11"/>
        <v>0</v>
      </c>
      <c r="HG42">
        <f t="shared" si="11"/>
        <v>0</v>
      </c>
      <c r="HH42">
        <f t="shared" si="11"/>
        <v>0</v>
      </c>
      <c r="HI42">
        <f t="shared" si="11"/>
        <v>0</v>
      </c>
      <c r="HJ42">
        <f t="shared" si="11"/>
        <v>0</v>
      </c>
      <c r="HK42">
        <f t="shared" si="11"/>
        <v>0</v>
      </c>
      <c r="HL42">
        <f t="shared" si="11"/>
        <v>0</v>
      </c>
      <c r="HM42">
        <f t="shared" si="11"/>
        <v>0</v>
      </c>
      <c r="HN42">
        <f t="shared" si="11"/>
        <v>0</v>
      </c>
      <c r="HO42">
        <f t="shared" si="11"/>
        <v>0</v>
      </c>
      <c r="HP42">
        <f t="shared" si="11"/>
        <v>0</v>
      </c>
      <c r="HQ42">
        <f t="shared" si="11"/>
        <v>0</v>
      </c>
      <c r="HR42">
        <f t="shared" si="11"/>
        <v>0</v>
      </c>
      <c r="HS42">
        <f t="shared" si="11"/>
        <v>0</v>
      </c>
      <c r="HT42">
        <f t="shared" si="11"/>
        <v>0</v>
      </c>
      <c r="HU42">
        <f t="shared" si="11"/>
        <v>0</v>
      </c>
      <c r="HV42">
        <f t="shared" si="11"/>
        <v>0</v>
      </c>
      <c r="HW42">
        <f t="shared" si="11"/>
        <v>0</v>
      </c>
      <c r="HX42">
        <f t="shared" si="11"/>
        <v>0</v>
      </c>
      <c r="HY42">
        <f t="shared" si="11"/>
        <v>0</v>
      </c>
      <c r="HZ42">
        <f t="shared" si="11"/>
        <v>0</v>
      </c>
      <c r="IA42">
        <f t="shared" si="11"/>
        <v>0</v>
      </c>
      <c r="IB42">
        <f t="shared" si="11"/>
        <v>0</v>
      </c>
      <c r="IC42">
        <f t="shared" si="11"/>
        <v>0</v>
      </c>
      <c r="ID42">
        <f t="shared" si="11"/>
        <v>0</v>
      </c>
      <c r="IE42">
        <f t="shared" si="11"/>
        <v>0</v>
      </c>
      <c r="IF42">
        <f t="shared" si="11"/>
        <v>0</v>
      </c>
      <c r="IG42">
        <f t="shared" si="11"/>
        <v>0</v>
      </c>
      <c r="IH42">
        <f t="shared" si="11"/>
        <v>0</v>
      </c>
      <c r="II42">
        <f t="shared" si="11"/>
        <v>0</v>
      </c>
      <c r="IJ42">
        <f t="shared" si="11"/>
        <v>0</v>
      </c>
      <c r="IK42">
        <f t="shared" si="11"/>
        <v>0</v>
      </c>
      <c r="IL42">
        <f t="shared" si="11"/>
        <v>0</v>
      </c>
      <c r="IM42">
        <f t="shared" si="11"/>
        <v>0</v>
      </c>
      <c r="IN42">
        <f t="shared" si="11"/>
        <v>0</v>
      </c>
      <c r="IO42">
        <f t="shared" si="11"/>
        <v>0</v>
      </c>
      <c r="IP42">
        <f t="shared" si="11"/>
        <v>0</v>
      </c>
      <c r="IQ42">
        <f t="shared" si="11"/>
        <v>0</v>
      </c>
      <c r="IR42">
        <f t="shared" si="11"/>
        <v>0</v>
      </c>
      <c r="IS42">
        <f t="shared" si="11"/>
        <v>0</v>
      </c>
      <c r="IT42">
        <f t="shared" si="11"/>
        <v>0</v>
      </c>
      <c r="IU42">
        <f t="shared" si="11"/>
        <v>0</v>
      </c>
      <c r="IV42">
        <f t="shared" si="11"/>
        <v>0</v>
      </c>
      <c r="IW42">
        <f t="shared" si="11"/>
        <v>0</v>
      </c>
      <c r="IX42">
        <f t="shared" si="11"/>
        <v>0</v>
      </c>
      <c r="IY42">
        <f t="shared" si="11"/>
        <v>0</v>
      </c>
      <c r="IZ42">
        <f t="shared" si="11"/>
        <v>0</v>
      </c>
      <c r="JA42">
        <f t="shared" ref="JA42:LL42" si="12">IF($D$15&lt;=JA40,IF(($D$15=JA40),$D$20,IF(($D$15+$D$14-1)&gt;=JA40,$D$21,0)),0)</f>
        <v>0</v>
      </c>
      <c r="JB42">
        <f t="shared" si="12"/>
        <v>0</v>
      </c>
      <c r="JC42">
        <f t="shared" si="12"/>
        <v>0</v>
      </c>
      <c r="JD42">
        <f t="shared" si="12"/>
        <v>0</v>
      </c>
      <c r="JE42">
        <f t="shared" si="12"/>
        <v>0</v>
      </c>
      <c r="JF42">
        <f t="shared" si="12"/>
        <v>0</v>
      </c>
      <c r="JG42">
        <f t="shared" si="12"/>
        <v>0</v>
      </c>
      <c r="JH42">
        <f t="shared" si="12"/>
        <v>0</v>
      </c>
      <c r="JI42">
        <f t="shared" si="12"/>
        <v>0</v>
      </c>
      <c r="JJ42">
        <f t="shared" si="12"/>
        <v>0</v>
      </c>
      <c r="JK42">
        <f t="shared" si="12"/>
        <v>0</v>
      </c>
      <c r="JL42">
        <f t="shared" si="12"/>
        <v>0</v>
      </c>
      <c r="JM42">
        <f t="shared" si="12"/>
        <v>0</v>
      </c>
      <c r="JN42">
        <f t="shared" si="12"/>
        <v>0</v>
      </c>
      <c r="JO42">
        <f t="shared" si="12"/>
        <v>0</v>
      </c>
      <c r="JP42">
        <f t="shared" si="12"/>
        <v>0</v>
      </c>
      <c r="JQ42">
        <f t="shared" si="12"/>
        <v>0</v>
      </c>
      <c r="JR42">
        <f t="shared" si="12"/>
        <v>0</v>
      </c>
      <c r="JS42">
        <f t="shared" si="12"/>
        <v>0</v>
      </c>
      <c r="JT42">
        <f t="shared" si="12"/>
        <v>0</v>
      </c>
      <c r="JU42">
        <f t="shared" si="12"/>
        <v>0</v>
      </c>
      <c r="JV42">
        <f t="shared" si="12"/>
        <v>0</v>
      </c>
      <c r="JW42">
        <f t="shared" si="12"/>
        <v>0</v>
      </c>
      <c r="JX42">
        <f t="shared" si="12"/>
        <v>0</v>
      </c>
      <c r="JY42">
        <f t="shared" si="12"/>
        <v>0</v>
      </c>
      <c r="JZ42">
        <f t="shared" si="12"/>
        <v>0</v>
      </c>
      <c r="KA42">
        <f t="shared" si="12"/>
        <v>0</v>
      </c>
      <c r="KB42">
        <f t="shared" si="12"/>
        <v>0</v>
      </c>
      <c r="KC42">
        <f t="shared" si="12"/>
        <v>0</v>
      </c>
      <c r="KD42">
        <f t="shared" si="12"/>
        <v>0</v>
      </c>
      <c r="KE42">
        <f t="shared" si="12"/>
        <v>0</v>
      </c>
      <c r="KF42">
        <f t="shared" si="12"/>
        <v>0</v>
      </c>
      <c r="KG42">
        <f t="shared" si="12"/>
        <v>0</v>
      </c>
      <c r="KH42">
        <f t="shared" si="12"/>
        <v>0</v>
      </c>
      <c r="KI42">
        <f t="shared" si="12"/>
        <v>0</v>
      </c>
      <c r="KJ42">
        <f t="shared" si="12"/>
        <v>0</v>
      </c>
      <c r="KK42">
        <f t="shared" si="12"/>
        <v>0</v>
      </c>
      <c r="KL42">
        <f t="shared" si="12"/>
        <v>0</v>
      </c>
      <c r="KM42">
        <f t="shared" si="12"/>
        <v>0</v>
      </c>
      <c r="KN42">
        <f t="shared" si="12"/>
        <v>0</v>
      </c>
      <c r="KO42">
        <f t="shared" si="12"/>
        <v>0</v>
      </c>
      <c r="KP42">
        <f t="shared" si="12"/>
        <v>0</v>
      </c>
      <c r="KQ42">
        <f t="shared" si="12"/>
        <v>0</v>
      </c>
      <c r="KR42">
        <f t="shared" si="12"/>
        <v>0</v>
      </c>
      <c r="KS42">
        <f t="shared" si="12"/>
        <v>0</v>
      </c>
      <c r="KT42">
        <f t="shared" si="12"/>
        <v>0</v>
      </c>
      <c r="KU42">
        <f t="shared" si="12"/>
        <v>0</v>
      </c>
      <c r="KV42">
        <f t="shared" si="12"/>
        <v>0</v>
      </c>
      <c r="KW42">
        <f t="shared" si="12"/>
        <v>0</v>
      </c>
      <c r="KX42">
        <f t="shared" si="12"/>
        <v>0</v>
      </c>
      <c r="KY42">
        <f t="shared" si="12"/>
        <v>0</v>
      </c>
      <c r="KZ42">
        <f t="shared" si="12"/>
        <v>0</v>
      </c>
      <c r="LA42">
        <f t="shared" si="12"/>
        <v>0</v>
      </c>
      <c r="LB42">
        <f t="shared" si="12"/>
        <v>0</v>
      </c>
      <c r="LC42">
        <f t="shared" si="12"/>
        <v>0</v>
      </c>
      <c r="LD42">
        <f t="shared" si="12"/>
        <v>0</v>
      </c>
      <c r="LE42">
        <f t="shared" si="12"/>
        <v>0</v>
      </c>
      <c r="LF42">
        <f t="shared" si="12"/>
        <v>0</v>
      </c>
      <c r="LG42">
        <f t="shared" si="12"/>
        <v>0</v>
      </c>
      <c r="LH42">
        <f t="shared" si="12"/>
        <v>0</v>
      </c>
      <c r="LI42">
        <f t="shared" si="12"/>
        <v>0</v>
      </c>
      <c r="LJ42">
        <f t="shared" si="12"/>
        <v>0</v>
      </c>
      <c r="LK42">
        <f t="shared" si="12"/>
        <v>0</v>
      </c>
      <c r="LL42">
        <f t="shared" si="12"/>
        <v>0</v>
      </c>
      <c r="LM42">
        <f t="shared" ref="LM42:MY42" si="13">IF($D$15&lt;=LM40,IF(($D$15=LM40),$D$20,IF(($D$15+$D$14-1)&gt;=LM40,$D$21,0)),0)</f>
        <v>0</v>
      </c>
      <c r="LN42">
        <f t="shared" si="13"/>
        <v>0</v>
      </c>
      <c r="LO42">
        <f t="shared" si="13"/>
        <v>0</v>
      </c>
      <c r="LP42">
        <f t="shared" si="13"/>
        <v>0</v>
      </c>
      <c r="LQ42">
        <f t="shared" si="13"/>
        <v>0</v>
      </c>
      <c r="LR42">
        <f t="shared" si="13"/>
        <v>0</v>
      </c>
      <c r="LS42">
        <f t="shared" si="13"/>
        <v>0</v>
      </c>
      <c r="LT42">
        <f t="shared" si="13"/>
        <v>0</v>
      </c>
      <c r="LU42">
        <f t="shared" si="13"/>
        <v>0</v>
      </c>
      <c r="LV42">
        <f t="shared" si="13"/>
        <v>0</v>
      </c>
      <c r="LW42">
        <f t="shared" si="13"/>
        <v>0</v>
      </c>
      <c r="LX42">
        <f t="shared" si="13"/>
        <v>0</v>
      </c>
      <c r="LY42">
        <f t="shared" si="13"/>
        <v>0</v>
      </c>
      <c r="LZ42">
        <f t="shared" si="13"/>
        <v>0</v>
      </c>
      <c r="MA42">
        <f t="shared" si="13"/>
        <v>0</v>
      </c>
      <c r="MB42">
        <f t="shared" si="13"/>
        <v>0</v>
      </c>
      <c r="MC42">
        <f t="shared" si="13"/>
        <v>0</v>
      </c>
      <c r="MD42">
        <f t="shared" si="13"/>
        <v>0</v>
      </c>
      <c r="ME42">
        <f t="shared" si="13"/>
        <v>0</v>
      </c>
      <c r="MF42">
        <f t="shared" si="13"/>
        <v>0</v>
      </c>
      <c r="MG42">
        <f t="shared" si="13"/>
        <v>0</v>
      </c>
      <c r="MH42">
        <f t="shared" si="13"/>
        <v>0</v>
      </c>
      <c r="MI42">
        <f t="shared" si="13"/>
        <v>0</v>
      </c>
      <c r="MJ42">
        <f t="shared" si="13"/>
        <v>0</v>
      </c>
      <c r="MK42">
        <f t="shared" si="13"/>
        <v>0</v>
      </c>
      <c r="ML42">
        <f t="shared" si="13"/>
        <v>0</v>
      </c>
      <c r="MM42">
        <f t="shared" si="13"/>
        <v>0</v>
      </c>
      <c r="MN42">
        <f t="shared" si="13"/>
        <v>0</v>
      </c>
      <c r="MO42">
        <f t="shared" si="13"/>
        <v>0</v>
      </c>
      <c r="MP42">
        <f t="shared" si="13"/>
        <v>0</v>
      </c>
      <c r="MQ42">
        <f t="shared" si="13"/>
        <v>0</v>
      </c>
      <c r="MR42">
        <f t="shared" si="13"/>
        <v>0</v>
      </c>
      <c r="MS42">
        <f t="shared" si="13"/>
        <v>0</v>
      </c>
      <c r="MT42">
        <f t="shared" si="13"/>
        <v>0</v>
      </c>
      <c r="MU42">
        <f t="shared" si="13"/>
        <v>0</v>
      </c>
      <c r="MV42">
        <f t="shared" si="13"/>
        <v>0</v>
      </c>
      <c r="MW42">
        <f t="shared" si="13"/>
        <v>0</v>
      </c>
      <c r="MX42">
        <f t="shared" si="13"/>
        <v>0</v>
      </c>
      <c r="MY42">
        <f t="shared" si="13"/>
        <v>0</v>
      </c>
    </row>
    <row r="43" spans="1:363" x14ac:dyDescent="0.35">
      <c r="C43" t="s">
        <v>293</v>
      </c>
      <c r="D43" s="22">
        <f>IF($D$8=0,0,IF(($D$8+$D$13)&gt;=D40,D50,0))</f>
        <v>0</v>
      </c>
      <c r="E43" s="22">
        <f t="shared" ref="E43:BP43" si="14">IF($D$8=0,0,IF(($D$8+$D$13)&gt;=E40,E50,0))</f>
        <v>0</v>
      </c>
      <c r="F43" s="22">
        <f t="shared" si="14"/>
        <v>0</v>
      </c>
      <c r="G43" s="22">
        <f t="shared" si="14"/>
        <v>0</v>
      </c>
      <c r="H43" s="22">
        <f t="shared" si="14"/>
        <v>0</v>
      </c>
      <c r="I43" s="22">
        <f t="shared" si="14"/>
        <v>0</v>
      </c>
      <c r="J43" s="22">
        <f t="shared" si="14"/>
        <v>0</v>
      </c>
      <c r="K43" s="22">
        <f t="shared" si="14"/>
        <v>0</v>
      </c>
      <c r="L43" s="22">
        <f t="shared" si="14"/>
        <v>0</v>
      </c>
      <c r="M43" s="22">
        <f t="shared" si="14"/>
        <v>0</v>
      </c>
      <c r="N43" s="22">
        <f t="shared" si="14"/>
        <v>0</v>
      </c>
      <c r="O43" s="22">
        <f t="shared" si="14"/>
        <v>0</v>
      </c>
      <c r="P43" s="22">
        <f t="shared" si="14"/>
        <v>0</v>
      </c>
      <c r="Q43" s="22">
        <f t="shared" si="14"/>
        <v>0</v>
      </c>
      <c r="R43" s="22">
        <f t="shared" si="14"/>
        <v>0</v>
      </c>
      <c r="S43" s="22">
        <f t="shared" si="14"/>
        <v>0</v>
      </c>
      <c r="T43" s="22">
        <f t="shared" si="14"/>
        <v>0</v>
      </c>
      <c r="U43" s="22">
        <f t="shared" si="14"/>
        <v>0</v>
      </c>
      <c r="V43" s="22">
        <f t="shared" si="14"/>
        <v>0</v>
      </c>
      <c r="W43" s="22">
        <f t="shared" si="14"/>
        <v>0</v>
      </c>
      <c r="X43" s="22">
        <f t="shared" si="14"/>
        <v>0</v>
      </c>
      <c r="Y43" s="22">
        <f t="shared" si="14"/>
        <v>0</v>
      </c>
      <c r="Z43" s="22">
        <f t="shared" si="14"/>
        <v>0</v>
      </c>
      <c r="AA43" s="22">
        <f t="shared" si="14"/>
        <v>0</v>
      </c>
      <c r="AB43" s="22">
        <f t="shared" si="14"/>
        <v>0</v>
      </c>
      <c r="AC43" s="22">
        <f t="shared" si="14"/>
        <v>0</v>
      </c>
      <c r="AD43" s="22">
        <f t="shared" si="14"/>
        <v>0</v>
      </c>
      <c r="AE43" s="22">
        <f t="shared" si="14"/>
        <v>0</v>
      </c>
      <c r="AF43" s="22">
        <f t="shared" si="14"/>
        <v>0</v>
      </c>
      <c r="AG43" s="22">
        <f t="shared" si="14"/>
        <v>0</v>
      </c>
      <c r="AH43" s="22">
        <f t="shared" si="14"/>
        <v>0</v>
      </c>
      <c r="AI43" s="22">
        <f t="shared" si="14"/>
        <v>0</v>
      </c>
      <c r="AJ43" s="22">
        <f t="shared" si="14"/>
        <v>0</v>
      </c>
      <c r="AK43" s="22">
        <f t="shared" si="14"/>
        <v>0</v>
      </c>
      <c r="AL43" s="22">
        <f t="shared" si="14"/>
        <v>0</v>
      </c>
      <c r="AM43" s="22">
        <f t="shared" si="14"/>
        <v>0</v>
      </c>
      <c r="AN43" s="22">
        <f t="shared" si="14"/>
        <v>0</v>
      </c>
      <c r="AO43" s="22">
        <f t="shared" si="14"/>
        <v>0</v>
      </c>
      <c r="AP43" s="22">
        <f t="shared" si="14"/>
        <v>0</v>
      </c>
      <c r="AQ43" s="22">
        <f t="shared" si="14"/>
        <v>0</v>
      </c>
      <c r="AR43" s="22">
        <f t="shared" si="14"/>
        <v>0</v>
      </c>
      <c r="AS43" s="22">
        <f t="shared" si="14"/>
        <v>0</v>
      </c>
      <c r="AT43" s="22">
        <f t="shared" si="14"/>
        <v>0</v>
      </c>
      <c r="AU43" s="22">
        <f t="shared" si="14"/>
        <v>0</v>
      </c>
      <c r="AV43" s="22">
        <f t="shared" si="14"/>
        <v>0</v>
      </c>
      <c r="AW43" s="22">
        <f t="shared" si="14"/>
        <v>0</v>
      </c>
      <c r="AX43" s="22">
        <f t="shared" si="14"/>
        <v>0</v>
      </c>
      <c r="AY43" s="22">
        <f t="shared" si="14"/>
        <v>0</v>
      </c>
      <c r="AZ43" s="22">
        <f t="shared" si="14"/>
        <v>0</v>
      </c>
      <c r="BA43" s="22">
        <f t="shared" si="14"/>
        <v>0</v>
      </c>
      <c r="BB43" s="22">
        <f t="shared" si="14"/>
        <v>0</v>
      </c>
      <c r="BC43" s="22">
        <f t="shared" si="14"/>
        <v>0</v>
      </c>
      <c r="BD43" s="22">
        <f t="shared" si="14"/>
        <v>0</v>
      </c>
      <c r="BE43" s="22">
        <f t="shared" si="14"/>
        <v>0</v>
      </c>
      <c r="BF43" s="22">
        <f t="shared" si="14"/>
        <v>0</v>
      </c>
      <c r="BG43" s="22">
        <f t="shared" si="14"/>
        <v>0</v>
      </c>
      <c r="BH43" s="22">
        <f t="shared" si="14"/>
        <v>0</v>
      </c>
      <c r="BI43" s="22">
        <f t="shared" si="14"/>
        <v>0</v>
      </c>
      <c r="BJ43" s="22">
        <f t="shared" si="14"/>
        <v>0</v>
      </c>
      <c r="BK43" s="22">
        <f t="shared" si="14"/>
        <v>0</v>
      </c>
      <c r="BL43" s="22">
        <f t="shared" si="14"/>
        <v>0</v>
      </c>
      <c r="BM43" s="22">
        <f t="shared" si="14"/>
        <v>0</v>
      </c>
      <c r="BN43" s="22">
        <f t="shared" si="14"/>
        <v>0</v>
      </c>
      <c r="BO43" s="22">
        <f t="shared" si="14"/>
        <v>0</v>
      </c>
      <c r="BP43" s="22">
        <f t="shared" si="14"/>
        <v>0</v>
      </c>
      <c r="BQ43" s="22">
        <f t="shared" ref="BQ43:EB43" si="15">IF($D$8=0,0,IF(($D$8+$D$13)&gt;=BQ40,BQ50,0))</f>
        <v>0</v>
      </c>
      <c r="BR43" s="22">
        <f t="shared" si="15"/>
        <v>0</v>
      </c>
      <c r="BS43" s="22">
        <f t="shared" si="15"/>
        <v>0</v>
      </c>
      <c r="BT43" s="22">
        <f t="shared" si="15"/>
        <v>0</v>
      </c>
      <c r="BU43" s="22">
        <f t="shared" si="15"/>
        <v>0</v>
      </c>
      <c r="BV43" s="22">
        <f t="shared" si="15"/>
        <v>0</v>
      </c>
      <c r="BW43" s="22">
        <f t="shared" si="15"/>
        <v>0</v>
      </c>
      <c r="BX43" s="22">
        <f t="shared" si="15"/>
        <v>0</v>
      </c>
      <c r="BY43" s="22">
        <f t="shared" si="15"/>
        <v>0</v>
      </c>
      <c r="BZ43" s="22">
        <f t="shared" si="15"/>
        <v>0</v>
      </c>
      <c r="CA43" s="22">
        <f t="shared" si="15"/>
        <v>0</v>
      </c>
      <c r="CB43" s="22">
        <f t="shared" si="15"/>
        <v>0</v>
      </c>
      <c r="CC43" s="22">
        <f t="shared" si="15"/>
        <v>0</v>
      </c>
      <c r="CD43" s="22">
        <f t="shared" si="15"/>
        <v>0</v>
      </c>
      <c r="CE43" s="22">
        <f t="shared" si="15"/>
        <v>0</v>
      </c>
      <c r="CF43" s="22">
        <f t="shared" si="15"/>
        <v>0</v>
      </c>
      <c r="CG43" s="22">
        <f t="shared" si="15"/>
        <v>0</v>
      </c>
      <c r="CH43" s="22">
        <f t="shared" si="15"/>
        <v>0</v>
      </c>
      <c r="CI43" s="22">
        <f t="shared" si="15"/>
        <v>0</v>
      </c>
      <c r="CJ43" s="22">
        <f t="shared" si="15"/>
        <v>0</v>
      </c>
      <c r="CK43" s="22">
        <f t="shared" si="15"/>
        <v>0</v>
      </c>
      <c r="CL43" s="22">
        <f t="shared" si="15"/>
        <v>0</v>
      </c>
      <c r="CM43" s="22">
        <f t="shared" si="15"/>
        <v>0</v>
      </c>
      <c r="CN43" s="22">
        <f t="shared" si="15"/>
        <v>0</v>
      </c>
      <c r="CO43" s="22">
        <f t="shared" si="15"/>
        <v>0</v>
      </c>
      <c r="CP43" s="22">
        <f t="shared" si="15"/>
        <v>0</v>
      </c>
      <c r="CQ43" s="22">
        <f t="shared" si="15"/>
        <v>0</v>
      </c>
      <c r="CR43" s="22">
        <f t="shared" si="15"/>
        <v>0</v>
      </c>
      <c r="CS43" s="22">
        <f t="shared" si="15"/>
        <v>0</v>
      </c>
      <c r="CT43" s="22">
        <f t="shared" si="15"/>
        <v>0</v>
      </c>
      <c r="CU43" s="22">
        <f t="shared" si="15"/>
        <v>0</v>
      </c>
      <c r="CV43" s="22">
        <f t="shared" si="15"/>
        <v>0</v>
      </c>
      <c r="CW43" s="22">
        <f t="shared" si="15"/>
        <v>0</v>
      </c>
      <c r="CX43" s="22">
        <f t="shared" si="15"/>
        <v>0</v>
      </c>
      <c r="CY43" s="22">
        <f t="shared" si="15"/>
        <v>0</v>
      </c>
      <c r="CZ43" s="22">
        <f t="shared" si="15"/>
        <v>0</v>
      </c>
      <c r="DA43" s="22">
        <f t="shared" si="15"/>
        <v>0</v>
      </c>
      <c r="DB43" s="22">
        <f t="shared" si="15"/>
        <v>0</v>
      </c>
      <c r="DC43" s="22">
        <f t="shared" si="15"/>
        <v>0</v>
      </c>
      <c r="DD43" s="22">
        <f t="shared" si="15"/>
        <v>0</v>
      </c>
      <c r="DE43" s="22">
        <f t="shared" si="15"/>
        <v>0</v>
      </c>
      <c r="DF43" s="22">
        <f t="shared" si="15"/>
        <v>0</v>
      </c>
      <c r="DG43" s="22">
        <f t="shared" si="15"/>
        <v>0</v>
      </c>
      <c r="DH43" s="22">
        <f t="shared" si="15"/>
        <v>0</v>
      </c>
      <c r="DI43" s="22">
        <f t="shared" si="15"/>
        <v>0</v>
      </c>
      <c r="DJ43" s="22">
        <f t="shared" si="15"/>
        <v>0</v>
      </c>
      <c r="DK43" s="22">
        <f t="shared" si="15"/>
        <v>0</v>
      </c>
      <c r="DL43" s="22">
        <f t="shared" si="15"/>
        <v>0</v>
      </c>
      <c r="DM43" s="22">
        <f t="shared" si="15"/>
        <v>0</v>
      </c>
      <c r="DN43" s="22">
        <f t="shared" si="15"/>
        <v>0</v>
      </c>
      <c r="DO43" s="22">
        <f t="shared" si="15"/>
        <v>0</v>
      </c>
      <c r="DP43" s="22">
        <f t="shared" si="15"/>
        <v>0</v>
      </c>
      <c r="DQ43" s="22">
        <f t="shared" si="15"/>
        <v>0</v>
      </c>
      <c r="DR43" s="22">
        <f t="shared" si="15"/>
        <v>0</v>
      </c>
      <c r="DS43" s="22">
        <f t="shared" si="15"/>
        <v>0</v>
      </c>
      <c r="DT43" s="22">
        <f t="shared" si="15"/>
        <v>0</v>
      </c>
      <c r="DU43" s="22">
        <f t="shared" si="15"/>
        <v>0</v>
      </c>
      <c r="DV43" s="22">
        <f t="shared" si="15"/>
        <v>0</v>
      </c>
      <c r="DW43" s="22">
        <f t="shared" si="15"/>
        <v>0</v>
      </c>
      <c r="DX43" s="22">
        <f t="shared" si="15"/>
        <v>0</v>
      </c>
      <c r="DY43" s="22">
        <f t="shared" si="15"/>
        <v>0</v>
      </c>
      <c r="DZ43" s="22">
        <f t="shared" si="15"/>
        <v>0</v>
      </c>
      <c r="EA43" s="22">
        <f t="shared" si="15"/>
        <v>0</v>
      </c>
      <c r="EB43" s="22">
        <f t="shared" si="15"/>
        <v>0</v>
      </c>
      <c r="EC43" s="22">
        <f t="shared" ref="EC43:GN43" si="16">IF($D$8=0,0,IF(($D$8+$D$13)&gt;=EC40,EC50,0))</f>
        <v>0</v>
      </c>
      <c r="ED43" s="22">
        <f t="shared" si="16"/>
        <v>0</v>
      </c>
      <c r="EE43" s="22">
        <f t="shared" si="16"/>
        <v>0</v>
      </c>
      <c r="EF43" s="22">
        <f t="shared" si="16"/>
        <v>0</v>
      </c>
      <c r="EG43" s="22">
        <f t="shared" si="16"/>
        <v>0</v>
      </c>
      <c r="EH43" s="22">
        <f t="shared" si="16"/>
        <v>0</v>
      </c>
      <c r="EI43" s="22">
        <f t="shared" si="16"/>
        <v>0</v>
      </c>
      <c r="EJ43" s="22">
        <f t="shared" si="16"/>
        <v>0</v>
      </c>
      <c r="EK43" s="22">
        <f t="shared" si="16"/>
        <v>0</v>
      </c>
      <c r="EL43" s="22">
        <f t="shared" si="16"/>
        <v>0</v>
      </c>
      <c r="EM43" s="22">
        <f t="shared" si="16"/>
        <v>0</v>
      </c>
      <c r="EN43" s="22">
        <f t="shared" si="16"/>
        <v>0</v>
      </c>
      <c r="EO43" s="22">
        <f t="shared" si="16"/>
        <v>0</v>
      </c>
      <c r="EP43" s="22">
        <f t="shared" si="16"/>
        <v>0</v>
      </c>
      <c r="EQ43" s="22">
        <f t="shared" si="16"/>
        <v>0</v>
      </c>
      <c r="ER43" s="22">
        <f t="shared" si="16"/>
        <v>0</v>
      </c>
      <c r="ES43" s="22">
        <f t="shared" si="16"/>
        <v>0</v>
      </c>
      <c r="ET43" s="22">
        <f t="shared" si="16"/>
        <v>0</v>
      </c>
      <c r="EU43" s="22">
        <f t="shared" si="16"/>
        <v>0</v>
      </c>
      <c r="EV43" s="22">
        <f t="shared" si="16"/>
        <v>0</v>
      </c>
      <c r="EW43" s="22">
        <f t="shared" si="16"/>
        <v>0</v>
      </c>
      <c r="EX43" s="22">
        <f t="shared" si="16"/>
        <v>0</v>
      </c>
      <c r="EY43" s="22">
        <f t="shared" si="16"/>
        <v>0</v>
      </c>
      <c r="EZ43" s="22">
        <f t="shared" si="16"/>
        <v>0</v>
      </c>
      <c r="FA43" s="22">
        <f t="shared" si="16"/>
        <v>0</v>
      </c>
      <c r="FB43" s="22">
        <f t="shared" si="16"/>
        <v>0</v>
      </c>
      <c r="FC43" s="22">
        <f t="shared" si="16"/>
        <v>0</v>
      </c>
      <c r="FD43" s="22">
        <f t="shared" si="16"/>
        <v>0</v>
      </c>
      <c r="FE43" s="22">
        <f t="shared" si="16"/>
        <v>0</v>
      </c>
      <c r="FF43" s="22">
        <f t="shared" si="16"/>
        <v>0</v>
      </c>
      <c r="FG43" s="22">
        <f t="shared" si="16"/>
        <v>0</v>
      </c>
      <c r="FH43" s="22">
        <f t="shared" si="16"/>
        <v>0</v>
      </c>
      <c r="FI43" s="22">
        <f t="shared" si="16"/>
        <v>0</v>
      </c>
      <c r="FJ43" s="22">
        <f t="shared" si="16"/>
        <v>0</v>
      </c>
      <c r="FK43" s="22">
        <f t="shared" si="16"/>
        <v>0</v>
      </c>
      <c r="FL43" s="22">
        <f t="shared" si="16"/>
        <v>0</v>
      </c>
      <c r="FM43" s="22">
        <f t="shared" si="16"/>
        <v>0</v>
      </c>
      <c r="FN43" s="22">
        <f t="shared" si="16"/>
        <v>0</v>
      </c>
      <c r="FO43" s="22">
        <f t="shared" si="16"/>
        <v>0</v>
      </c>
      <c r="FP43" s="22">
        <f t="shared" si="16"/>
        <v>0</v>
      </c>
      <c r="FQ43" s="22">
        <f t="shared" si="16"/>
        <v>0</v>
      </c>
      <c r="FR43" s="22">
        <f t="shared" si="16"/>
        <v>0</v>
      </c>
      <c r="FS43" s="22">
        <f t="shared" si="16"/>
        <v>0</v>
      </c>
      <c r="FT43" s="22">
        <f t="shared" si="16"/>
        <v>0</v>
      </c>
      <c r="FU43" s="22">
        <f t="shared" si="16"/>
        <v>0</v>
      </c>
      <c r="FV43" s="22">
        <f t="shared" si="16"/>
        <v>0</v>
      </c>
      <c r="FW43" s="22">
        <f t="shared" si="16"/>
        <v>0</v>
      </c>
      <c r="FX43" s="22">
        <f t="shared" si="16"/>
        <v>0</v>
      </c>
      <c r="FY43" s="22">
        <f t="shared" si="16"/>
        <v>0</v>
      </c>
      <c r="FZ43" s="22">
        <f t="shared" si="16"/>
        <v>0</v>
      </c>
      <c r="GA43" s="22">
        <f t="shared" si="16"/>
        <v>0</v>
      </c>
      <c r="GB43" s="22">
        <f t="shared" si="16"/>
        <v>0</v>
      </c>
      <c r="GC43" s="22">
        <f t="shared" si="16"/>
        <v>0</v>
      </c>
      <c r="GD43" s="22">
        <f t="shared" si="16"/>
        <v>0</v>
      </c>
      <c r="GE43" s="22">
        <f t="shared" si="16"/>
        <v>0</v>
      </c>
      <c r="GF43" s="22">
        <f t="shared" si="16"/>
        <v>0</v>
      </c>
      <c r="GG43" s="22">
        <f t="shared" si="16"/>
        <v>0</v>
      </c>
      <c r="GH43" s="22">
        <f t="shared" si="16"/>
        <v>0</v>
      </c>
      <c r="GI43" s="22">
        <f t="shared" si="16"/>
        <v>0</v>
      </c>
      <c r="GJ43" s="22">
        <f t="shared" si="16"/>
        <v>0</v>
      </c>
      <c r="GK43" s="22">
        <f t="shared" si="16"/>
        <v>0</v>
      </c>
      <c r="GL43" s="22">
        <f t="shared" si="16"/>
        <v>0</v>
      </c>
      <c r="GM43" s="22">
        <f t="shared" si="16"/>
        <v>0</v>
      </c>
      <c r="GN43" s="22">
        <f t="shared" si="16"/>
        <v>0</v>
      </c>
      <c r="GO43" s="22">
        <f t="shared" ref="GO43:IZ43" si="17">IF($D$8=0,0,IF(($D$8+$D$13)&gt;=GO40,GO50,0))</f>
        <v>0</v>
      </c>
      <c r="GP43" s="22">
        <f t="shared" si="17"/>
        <v>0</v>
      </c>
      <c r="GQ43" s="22">
        <f t="shared" si="17"/>
        <v>0</v>
      </c>
      <c r="GR43" s="22">
        <f t="shared" si="17"/>
        <v>0</v>
      </c>
      <c r="GS43" s="22">
        <f t="shared" si="17"/>
        <v>0</v>
      </c>
      <c r="GT43" s="22">
        <f t="shared" si="17"/>
        <v>0</v>
      </c>
      <c r="GU43" s="22">
        <f t="shared" si="17"/>
        <v>0</v>
      </c>
      <c r="GV43" s="22">
        <f t="shared" si="17"/>
        <v>0</v>
      </c>
      <c r="GW43" s="22">
        <f t="shared" si="17"/>
        <v>0</v>
      </c>
      <c r="GX43" s="22">
        <f t="shared" si="17"/>
        <v>0</v>
      </c>
      <c r="GY43" s="22">
        <f t="shared" si="17"/>
        <v>0</v>
      </c>
      <c r="GZ43" s="22">
        <f t="shared" si="17"/>
        <v>0</v>
      </c>
      <c r="HA43" s="22">
        <f t="shared" si="17"/>
        <v>0</v>
      </c>
      <c r="HB43" s="22">
        <f t="shared" si="17"/>
        <v>0</v>
      </c>
      <c r="HC43" s="22">
        <f t="shared" si="17"/>
        <v>0</v>
      </c>
      <c r="HD43" s="22">
        <f t="shared" si="17"/>
        <v>0</v>
      </c>
      <c r="HE43" s="22">
        <f t="shared" si="17"/>
        <v>0</v>
      </c>
      <c r="HF43" s="22">
        <f t="shared" si="17"/>
        <v>0</v>
      </c>
      <c r="HG43" s="22">
        <f t="shared" si="17"/>
        <v>0</v>
      </c>
      <c r="HH43" s="22">
        <f t="shared" si="17"/>
        <v>0</v>
      </c>
      <c r="HI43" s="22">
        <f t="shared" si="17"/>
        <v>0</v>
      </c>
      <c r="HJ43" s="22">
        <f t="shared" si="17"/>
        <v>0</v>
      </c>
      <c r="HK43" s="22">
        <f t="shared" si="17"/>
        <v>0</v>
      </c>
      <c r="HL43" s="22">
        <f t="shared" si="17"/>
        <v>0</v>
      </c>
      <c r="HM43" s="22">
        <f t="shared" si="17"/>
        <v>0</v>
      </c>
      <c r="HN43" s="22">
        <f t="shared" si="17"/>
        <v>0</v>
      </c>
      <c r="HO43" s="22">
        <f t="shared" si="17"/>
        <v>0</v>
      </c>
      <c r="HP43" s="22">
        <f t="shared" si="17"/>
        <v>0</v>
      </c>
      <c r="HQ43" s="22">
        <f t="shared" si="17"/>
        <v>0</v>
      </c>
      <c r="HR43" s="22">
        <f t="shared" si="17"/>
        <v>0</v>
      </c>
      <c r="HS43" s="22">
        <f t="shared" si="17"/>
        <v>0</v>
      </c>
      <c r="HT43" s="22">
        <f t="shared" si="17"/>
        <v>0</v>
      </c>
      <c r="HU43" s="22">
        <f t="shared" si="17"/>
        <v>0</v>
      </c>
      <c r="HV43" s="22">
        <f t="shared" si="17"/>
        <v>0</v>
      </c>
      <c r="HW43" s="22">
        <f t="shared" si="17"/>
        <v>0</v>
      </c>
      <c r="HX43" s="22">
        <f t="shared" si="17"/>
        <v>0</v>
      </c>
      <c r="HY43" s="22">
        <f t="shared" si="17"/>
        <v>0</v>
      </c>
      <c r="HZ43" s="22">
        <f t="shared" si="17"/>
        <v>0</v>
      </c>
      <c r="IA43" s="22">
        <f t="shared" si="17"/>
        <v>0</v>
      </c>
      <c r="IB43" s="22">
        <f t="shared" si="17"/>
        <v>0</v>
      </c>
      <c r="IC43" s="22">
        <f t="shared" si="17"/>
        <v>0</v>
      </c>
      <c r="ID43" s="22">
        <f t="shared" si="17"/>
        <v>0</v>
      </c>
      <c r="IE43" s="22">
        <f t="shared" si="17"/>
        <v>0</v>
      </c>
      <c r="IF43" s="22">
        <f t="shared" si="17"/>
        <v>0</v>
      </c>
      <c r="IG43" s="22">
        <f t="shared" si="17"/>
        <v>0</v>
      </c>
      <c r="IH43" s="22">
        <f t="shared" si="17"/>
        <v>0</v>
      </c>
      <c r="II43" s="22">
        <f t="shared" si="17"/>
        <v>0</v>
      </c>
      <c r="IJ43" s="22">
        <f t="shared" si="17"/>
        <v>0</v>
      </c>
      <c r="IK43" s="22">
        <f t="shared" si="17"/>
        <v>0</v>
      </c>
      <c r="IL43" s="22">
        <f t="shared" si="17"/>
        <v>0</v>
      </c>
      <c r="IM43" s="22">
        <f t="shared" si="17"/>
        <v>0</v>
      </c>
      <c r="IN43" s="22">
        <f t="shared" si="17"/>
        <v>0</v>
      </c>
      <c r="IO43" s="22">
        <f t="shared" si="17"/>
        <v>0</v>
      </c>
      <c r="IP43" s="22">
        <f t="shared" si="17"/>
        <v>0</v>
      </c>
      <c r="IQ43" s="22">
        <f t="shared" si="17"/>
        <v>0</v>
      </c>
      <c r="IR43" s="22">
        <f t="shared" si="17"/>
        <v>0</v>
      </c>
      <c r="IS43" s="22">
        <f t="shared" si="17"/>
        <v>0</v>
      </c>
      <c r="IT43" s="22">
        <f t="shared" si="17"/>
        <v>0</v>
      </c>
      <c r="IU43" s="22">
        <f t="shared" si="17"/>
        <v>0</v>
      </c>
      <c r="IV43" s="22">
        <f t="shared" si="17"/>
        <v>0</v>
      </c>
      <c r="IW43" s="22">
        <f t="shared" si="17"/>
        <v>0</v>
      </c>
      <c r="IX43" s="22">
        <f t="shared" si="17"/>
        <v>0</v>
      </c>
      <c r="IY43" s="22">
        <f t="shared" si="17"/>
        <v>0</v>
      </c>
      <c r="IZ43" s="22">
        <f t="shared" si="17"/>
        <v>0</v>
      </c>
      <c r="JA43" s="22">
        <f t="shared" ref="JA43:LL43" si="18">IF($D$8=0,0,IF(($D$8+$D$13)&gt;=JA40,JA50,0))</f>
        <v>0</v>
      </c>
      <c r="JB43" s="22">
        <f t="shared" si="18"/>
        <v>0</v>
      </c>
      <c r="JC43" s="22">
        <f t="shared" si="18"/>
        <v>0</v>
      </c>
      <c r="JD43" s="22">
        <f t="shared" si="18"/>
        <v>0</v>
      </c>
      <c r="JE43" s="22">
        <f t="shared" si="18"/>
        <v>0</v>
      </c>
      <c r="JF43" s="22">
        <f t="shared" si="18"/>
        <v>0</v>
      </c>
      <c r="JG43" s="22">
        <f t="shared" si="18"/>
        <v>0</v>
      </c>
      <c r="JH43" s="22">
        <f t="shared" si="18"/>
        <v>0</v>
      </c>
      <c r="JI43" s="22">
        <f t="shared" si="18"/>
        <v>0</v>
      </c>
      <c r="JJ43" s="22">
        <f t="shared" si="18"/>
        <v>0</v>
      </c>
      <c r="JK43" s="22">
        <f t="shared" si="18"/>
        <v>0</v>
      </c>
      <c r="JL43" s="22">
        <f t="shared" si="18"/>
        <v>0</v>
      </c>
      <c r="JM43" s="22">
        <f t="shared" si="18"/>
        <v>0</v>
      </c>
      <c r="JN43" s="22">
        <f t="shared" si="18"/>
        <v>0</v>
      </c>
      <c r="JO43" s="22">
        <f t="shared" si="18"/>
        <v>0</v>
      </c>
      <c r="JP43" s="22">
        <f t="shared" si="18"/>
        <v>0</v>
      </c>
      <c r="JQ43" s="22">
        <f t="shared" si="18"/>
        <v>0</v>
      </c>
      <c r="JR43" s="22">
        <f t="shared" si="18"/>
        <v>0</v>
      </c>
      <c r="JS43" s="22">
        <f t="shared" si="18"/>
        <v>0</v>
      </c>
      <c r="JT43" s="22">
        <f t="shared" si="18"/>
        <v>0</v>
      </c>
      <c r="JU43" s="22">
        <f t="shared" si="18"/>
        <v>0</v>
      </c>
      <c r="JV43" s="22">
        <f t="shared" si="18"/>
        <v>0</v>
      </c>
      <c r="JW43" s="22">
        <f t="shared" si="18"/>
        <v>0</v>
      </c>
      <c r="JX43" s="22">
        <f t="shared" si="18"/>
        <v>0</v>
      </c>
      <c r="JY43" s="22">
        <f t="shared" si="18"/>
        <v>0</v>
      </c>
      <c r="JZ43" s="22">
        <f t="shared" si="18"/>
        <v>0</v>
      </c>
      <c r="KA43" s="22">
        <f t="shared" si="18"/>
        <v>0</v>
      </c>
      <c r="KB43" s="22">
        <f t="shared" si="18"/>
        <v>0</v>
      </c>
      <c r="KC43" s="22">
        <f t="shared" si="18"/>
        <v>0</v>
      </c>
      <c r="KD43" s="22">
        <f t="shared" si="18"/>
        <v>0</v>
      </c>
      <c r="KE43" s="22">
        <f t="shared" si="18"/>
        <v>0</v>
      </c>
      <c r="KF43" s="22">
        <f t="shared" si="18"/>
        <v>0</v>
      </c>
      <c r="KG43" s="22">
        <f t="shared" si="18"/>
        <v>0</v>
      </c>
      <c r="KH43" s="22">
        <f t="shared" si="18"/>
        <v>0</v>
      </c>
      <c r="KI43" s="22">
        <f t="shared" si="18"/>
        <v>0</v>
      </c>
      <c r="KJ43" s="22">
        <f t="shared" si="18"/>
        <v>0</v>
      </c>
      <c r="KK43" s="22">
        <f t="shared" si="18"/>
        <v>0</v>
      </c>
      <c r="KL43" s="22">
        <f t="shared" si="18"/>
        <v>0</v>
      </c>
      <c r="KM43" s="22">
        <f t="shared" si="18"/>
        <v>0</v>
      </c>
      <c r="KN43" s="22">
        <f t="shared" si="18"/>
        <v>0</v>
      </c>
      <c r="KO43" s="22">
        <f t="shared" si="18"/>
        <v>0</v>
      </c>
      <c r="KP43" s="22">
        <f t="shared" si="18"/>
        <v>0</v>
      </c>
      <c r="KQ43" s="22">
        <f t="shared" si="18"/>
        <v>0</v>
      </c>
      <c r="KR43" s="22">
        <f t="shared" si="18"/>
        <v>0</v>
      </c>
      <c r="KS43" s="22">
        <f t="shared" si="18"/>
        <v>0</v>
      </c>
      <c r="KT43" s="22">
        <f t="shared" si="18"/>
        <v>0</v>
      </c>
      <c r="KU43" s="22">
        <f t="shared" si="18"/>
        <v>0</v>
      </c>
      <c r="KV43" s="22">
        <f t="shared" si="18"/>
        <v>0</v>
      </c>
      <c r="KW43" s="22">
        <f t="shared" si="18"/>
        <v>0</v>
      </c>
      <c r="KX43" s="22">
        <f t="shared" si="18"/>
        <v>0</v>
      </c>
      <c r="KY43" s="22">
        <f t="shared" si="18"/>
        <v>0</v>
      </c>
      <c r="KZ43" s="22">
        <f t="shared" si="18"/>
        <v>0</v>
      </c>
      <c r="LA43" s="22">
        <f t="shared" si="18"/>
        <v>0</v>
      </c>
      <c r="LB43" s="22">
        <f t="shared" si="18"/>
        <v>0</v>
      </c>
      <c r="LC43" s="22">
        <f t="shared" si="18"/>
        <v>0</v>
      </c>
      <c r="LD43" s="22">
        <f t="shared" si="18"/>
        <v>0</v>
      </c>
      <c r="LE43" s="22">
        <f t="shared" si="18"/>
        <v>0</v>
      </c>
      <c r="LF43" s="22">
        <f t="shared" si="18"/>
        <v>0</v>
      </c>
      <c r="LG43" s="22">
        <f t="shared" si="18"/>
        <v>0</v>
      </c>
      <c r="LH43" s="22">
        <f t="shared" si="18"/>
        <v>0</v>
      </c>
      <c r="LI43" s="22">
        <f t="shared" si="18"/>
        <v>0</v>
      </c>
      <c r="LJ43" s="22">
        <f t="shared" si="18"/>
        <v>0</v>
      </c>
      <c r="LK43" s="22">
        <f t="shared" si="18"/>
        <v>0</v>
      </c>
      <c r="LL43" s="22">
        <f t="shared" si="18"/>
        <v>0</v>
      </c>
      <c r="LM43" s="22">
        <f t="shared" ref="LM43:MY43" si="19">IF($D$8=0,0,IF(($D$8+$D$13)&gt;=LM40,LM50,0))</f>
        <v>0</v>
      </c>
      <c r="LN43" s="22">
        <f t="shared" si="19"/>
        <v>0</v>
      </c>
      <c r="LO43" s="22">
        <f t="shared" si="19"/>
        <v>0</v>
      </c>
      <c r="LP43" s="22">
        <f t="shared" si="19"/>
        <v>0</v>
      </c>
      <c r="LQ43" s="22">
        <f t="shared" si="19"/>
        <v>0</v>
      </c>
      <c r="LR43" s="22">
        <f t="shared" si="19"/>
        <v>0</v>
      </c>
      <c r="LS43" s="22">
        <f t="shared" si="19"/>
        <v>0</v>
      </c>
      <c r="LT43" s="22">
        <f t="shared" si="19"/>
        <v>0</v>
      </c>
      <c r="LU43" s="22">
        <f t="shared" si="19"/>
        <v>0</v>
      </c>
      <c r="LV43" s="22">
        <f t="shared" si="19"/>
        <v>0</v>
      </c>
      <c r="LW43" s="22">
        <f t="shared" si="19"/>
        <v>0</v>
      </c>
      <c r="LX43" s="22">
        <f t="shared" si="19"/>
        <v>0</v>
      </c>
      <c r="LY43" s="22">
        <f t="shared" si="19"/>
        <v>0</v>
      </c>
      <c r="LZ43" s="22">
        <f t="shared" si="19"/>
        <v>0</v>
      </c>
      <c r="MA43" s="22">
        <f t="shared" si="19"/>
        <v>0</v>
      </c>
      <c r="MB43" s="22">
        <f t="shared" si="19"/>
        <v>0</v>
      </c>
      <c r="MC43" s="22">
        <f t="shared" si="19"/>
        <v>0</v>
      </c>
      <c r="MD43" s="22">
        <f t="shared" si="19"/>
        <v>0</v>
      </c>
      <c r="ME43" s="22">
        <f t="shared" si="19"/>
        <v>0</v>
      </c>
      <c r="MF43" s="22">
        <f t="shared" si="19"/>
        <v>0</v>
      </c>
      <c r="MG43" s="22">
        <f t="shared" si="19"/>
        <v>0</v>
      </c>
      <c r="MH43" s="22">
        <f t="shared" si="19"/>
        <v>0</v>
      </c>
      <c r="MI43" s="22">
        <f t="shared" si="19"/>
        <v>0</v>
      </c>
      <c r="MJ43" s="22">
        <f t="shared" si="19"/>
        <v>0</v>
      </c>
      <c r="MK43" s="22">
        <f t="shared" si="19"/>
        <v>0</v>
      </c>
      <c r="ML43" s="22">
        <f t="shared" si="19"/>
        <v>0</v>
      </c>
      <c r="MM43" s="22">
        <f t="shared" si="19"/>
        <v>0</v>
      </c>
      <c r="MN43" s="22">
        <f t="shared" si="19"/>
        <v>0</v>
      </c>
      <c r="MO43" s="22">
        <f t="shared" si="19"/>
        <v>0</v>
      </c>
      <c r="MP43" s="22">
        <f t="shared" si="19"/>
        <v>0</v>
      </c>
      <c r="MQ43" s="22">
        <f t="shared" si="19"/>
        <v>0</v>
      </c>
      <c r="MR43" s="22">
        <f t="shared" si="19"/>
        <v>0</v>
      </c>
      <c r="MS43" s="22">
        <f t="shared" si="19"/>
        <v>0</v>
      </c>
      <c r="MT43" s="22">
        <f t="shared" si="19"/>
        <v>0</v>
      </c>
      <c r="MU43" s="22">
        <f t="shared" si="19"/>
        <v>0</v>
      </c>
      <c r="MV43" s="22">
        <f t="shared" si="19"/>
        <v>0</v>
      </c>
      <c r="MW43" s="22">
        <f t="shared" si="19"/>
        <v>0</v>
      </c>
      <c r="MX43" s="22">
        <f t="shared" si="19"/>
        <v>0</v>
      </c>
      <c r="MY43" s="22">
        <f t="shared" si="19"/>
        <v>0</v>
      </c>
    </row>
    <row r="46" spans="1:363" x14ac:dyDescent="0.35">
      <c r="C46" s="2"/>
      <c r="D46" s="2">
        <v>1</v>
      </c>
      <c r="E46" s="2">
        <v>2</v>
      </c>
      <c r="F46" s="2">
        <v>3</v>
      </c>
      <c r="G46" s="2">
        <v>4</v>
      </c>
      <c r="H46" s="2">
        <v>5</v>
      </c>
      <c r="I46" s="2">
        <v>6</v>
      </c>
      <c r="J46" s="2">
        <v>7</v>
      </c>
      <c r="K46" s="2">
        <v>8</v>
      </c>
      <c r="L46" s="2">
        <v>9</v>
      </c>
      <c r="M46" s="2">
        <v>10</v>
      </c>
      <c r="N46" s="2">
        <v>11</v>
      </c>
      <c r="O46" s="2">
        <v>12</v>
      </c>
      <c r="P46" s="2">
        <v>13</v>
      </c>
      <c r="Q46" s="2">
        <v>14</v>
      </c>
      <c r="R46" s="2">
        <v>15</v>
      </c>
      <c r="S46" s="2">
        <v>16</v>
      </c>
      <c r="T46" s="2">
        <v>17</v>
      </c>
      <c r="U46" s="2">
        <v>18</v>
      </c>
      <c r="V46" s="2">
        <v>19</v>
      </c>
      <c r="W46" s="2">
        <v>20</v>
      </c>
      <c r="X46" s="2">
        <v>21</v>
      </c>
      <c r="Y46" s="2">
        <v>22</v>
      </c>
      <c r="Z46" s="2">
        <v>23</v>
      </c>
      <c r="AA46" s="2">
        <v>24</v>
      </c>
      <c r="AB46" s="2">
        <v>25</v>
      </c>
      <c r="AC46" s="2">
        <v>26</v>
      </c>
      <c r="AD46" s="2">
        <v>27</v>
      </c>
      <c r="AE46" s="2">
        <v>28</v>
      </c>
      <c r="AF46" s="2">
        <v>29</v>
      </c>
      <c r="AG46" s="2">
        <v>30</v>
      </c>
      <c r="AH46" s="2">
        <v>31</v>
      </c>
      <c r="AI46" s="2">
        <v>32</v>
      </c>
      <c r="AJ46" s="2">
        <v>33</v>
      </c>
      <c r="AK46" s="2">
        <v>34</v>
      </c>
      <c r="AL46" s="2">
        <v>35</v>
      </c>
      <c r="AM46" s="2">
        <v>36</v>
      </c>
      <c r="AN46" s="2">
        <v>37</v>
      </c>
      <c r="AO46" s="2">
        <v>38</v>
      </c>
      <c r="AP46" s="2">
        <v>39</v>
      </c>
      <c r="AQ46" s="2">
        <v>40</v>
      </c>
      <c r="AR46" s="2">
        <v>41</v>
      </c>
      <c r="AS46" s="2">
        <v>42</v>
      </c>
      <c r="AT46" s="2">
        <v>43</v>
      </c>
      <c r="AU46" s="2">
        <v>44</v>
      </c>
      <c r="AV46" s="2">
        <v>45</v>
      </c>
      <c r="AW46" s="2">
        <v>46</v>
      </c>
      <c r="AX46" s="2">
        <v>47</v>
      </c>
      <c r="AY46" s="2">
        <v>48</v>
      </c>
      <c r="AZ46" s="2">
        <v>49</v>
      </c>
      <c r="BA46" s="2">
        <v>50</v>
      </c>
      <c r="BB46" s="2">
        <v>51</v>
      </c>
      <c r="BC46" s="2">
        <v>52</v>
      </c>
      <c r="BD46" s="2">
        <v>53</v>
      </c>
      <c r="BE46" s="2">
        <v>54</v>
      </c>
      <c r="BF46" s="2">
        <v>55</v>
      </c>
      <c r="BG46" s="2">
        <v>56</v>
      </c>
      <c r="BH46" s="2">
        <v>57</v>
      </c>
      <c r="BI46" s="2">
        <v>58</v>
      </c>
      <c r="BJ46" s="2">
        <v>59</v>
      </c>
      <c r="BK46" s="2">
        <v>60</v>
      </c>
      <c r="BL46" s="2">
        <v>61</v>
      </c>
      <c r="BM46" s="2">
        <v>62</v>
      </c>
      <c r="BN46" s="2">
        <v>63</v>
      </c>
      <c r="BO46" s="2">
        <v>64</v>
      </c>
      <c r="BP46" s="2">
        <v>65</v>
      </c>
      <c r="BQ46" s="2">
        <v>66</v>
      </c>
      <c r="BR46" s="2">
        <v>67</v>
      </c>
      <c r="BS46" s="2">
        <v>68</v>
      </c>
      <c r="BT46" s="2">
        <v>69</v>
      </c>
      <c r="BU46" s="2">
        <v>70</v>
      </c>
      <c r="BV46" s="2">
        <v>71</v>
      </c>
      <c r="BW46" s="2">
        <v>72</v>
      </c>
      <c r="BX46" s="2">
        <v>73</v>
      </c>
      <c r="BY46" s="2">
        <v>74</v>
      </c>
      <c r="BZ46" s="2">
        <v>75</v>
      </c>
      <c r="CA46" s="2">
        <v>76</v>
      </c>
      <c r="CB46" s="2">
        <v>77</v>
      </c>
      <c r="CC46" s="2">
        <v>78</v>
      </c>
      <c r="CD46" s="2">
        <v>79</v>
      </c>
      <c r="CE46" s="2">
        <v>80</v>
      </c>
      <c r="CF46" s="2">
        <v>81</v>
      </c>
      <c r="CG46" s="2">
        <v>82</v>
      </c>
      <c r="CH46" s="2">
        <v>83</v>
      </c>
      <c r="CI46" s="2">
        <v>84</v>
      </c>
      <c r="CJ46" s="2">
        <v>85</v>
      </c>
      <c r="CK46" s="2">
        <v>86</v>
      </c>
      <c r="CL46" s="2">
        <v>87</v>
      </c>
      <c r="CM46" s="2">
        <v>88</v>
      </c>
      <c r="CN46" s="2">
        <v>89</v>
      </c>
      <c r="CO46" s="2">
        <v>90</v>
      </c>
      <c r="CP46" s="2">
        <v>91</v>
      </c>
      <c r="CQ46" s="2">
        <v>92</v>
      </c>
      <c r="CR46" s="2">
        <v>93</v>
      </c>
      <c r="CS46" s="2">
        <v>94</v>
      </c>
      <c r="CT46" s="2">
        <v>95</v>
      </c>
      <c r="CU46" s="2">
        <v>96</v>
      </c>
      <c r="CV46" s="2">
        <v>97</v>
      </c>
      <c r="CW46" s="2">
        <v>98</v>
      </c>
      <c r="CX46" s="2">
        <v>99</v>
      </c>
      <c r="CY46" s="2">
        <v>100</v>
      </c>
      <c r="CZ46" s="2">
        <v>101</v>
      </c>
      <c r="DA46" s="2">
        <v>102</v>
      </c>
      <c r="DB46" s="2">
        <v>103</v>
      </c>
      <c r="DC46" s="2">
        <v>104</v>
      </c>
      <c r="DD46" s="2">
        <v>105</v>
      </c>
      <c r="DE46" s="2">
        <v>106</v>
      </c>
      <c r="DF46" s="2">
        <v>107</v>
      </c>
      <c r="DG46" s="2">
        <v>108</v>
      </c>
      <c r="DH46" s="2">
        <v>109</v>
      </c>
      <c r="DI46" s="2">
        <v>110</v>
      </c>
      <c r="DJ46" s="2">
        <v>111</v>
      </c>
      <c r="DK46" s="2">
        <v>112</v>
      </c>
      <c r="DL46" s="2">
        <v>113</v>
      </c>
      <c r="DM46" s="2">
        <v>114</v>
      </c>
      <c r="DN46" s="2">
        <v>115</v>
      </c>
      <c r="DO46" s="2">
        <v>116</v>
      </c>
      <c r="DP46" s="2">
        <v>117</v>
      </c>
      <c r="DQ46" s="2">
        <v>118</v>
      </c>
      <c r="DR46" s="2">
        <v>119</v>
      </c>
      <c r="DS46" s="2">
        <v>120</v>
      </c>
      <c r="DT46" s="2">
        <v>121</v>
      </c>
      <c r="DU46" s="2">
        <v>122</v>
      </c>
      <c r="DV46" s="2">
        <v>123</v>
      </c>
      <c r="DW46" s="2">
        <v>124</v>
      </c>
      <c r="DX46" s="2">
        <v>125</v>
      </c>
      <c r="DY46" s="2">
        <v>126</v>
      </c>
      <c r="DZ46" s="2">
        <v>127</v>
      </c>
      <c r="EA46" s="2">
        <v>128</v>
      </c>
      <c r="EB46" s="2">
        <v>129</v>
      </c>
      <c r="EC46" s="2">
        <v>130</v>
      </c>
      <c r="ED46" s="2">
        <v>131</v>
      </c>
      <c r="EE46" s="2">
        <v>132</v>
      </c>
      <c r="EF46" s="2">
        <v>133</v>
      </c>
      <c r="EG46" s="2">
        <v>134</v>
      </c>
      <c r="EH46" s="2">
        <v>135</v>
      </c>
      <c r="EI46" s="2">
        <v>136</v>
      </c>
      <c r="EJ46" s="2">
        <v>137</v>
      </c>
      <c r="EK46" s="2">
        <v>138</v>
      </c>
      <c r="EL46" s="2">
        <v>139</v>
      </c>
      <c r="EM46" s="2">
        <v>140</v>
      </c>
      <c r="EN46" s="2">
        <v>141</v>
      </c>
      <c r="EO46" s="2">
        <v>142</v>
      </c>
      <c r="EP46" s="2">
        <v>143</v>
      </c>
      <c r="EQ46" s="2">
        <v>144</v>
      </c>
      <c r="ER46" s="2">
        <v>145</v>
      </c>
      <c r="ES46" s="2">
        <v>146</v>
      </c>
      <c r="ET46" s="2">
        <v>147</v>
      </c>
      <c r="EU46" s="2">
        <v>148</v>
      </c>
      <c r="EV46" s="2">
        <v>149</v>
      </c>
      <c r="EW46" s="2">
        <v>150</v>
      </c>
      <c r="EX46" s="2">
        <v>151</v>
      </c>
      <c r="EY46" s="2">
        <v>152</v>
      </c>
      <c r="EZ46" s="2">
        <v>153</v>
      </c>
      <c r="FA46" s="2">
        <v>154</v>
      </c>
      <c r="FB46" s="2">
        <v>155</v>
      </c>
      <c r="FC46" s="2">
        <v>156</v>
      </c>
      <c r="FD46" s="2">
        <v>157</v>
      </c>
      <c r="FE46" s="2">
        <v>158</v>
      </c>
      <c r="FF46" s="2">
        <v>159</v>
      </c>
      <c r="FG46" s="2">
        <v>160</v>
      </c>
      <c r="FH46" s="2">
        <v>161</v>
      </c>
      <c r="FI46" s="2">
        <v>162</v>
      </c>
      <c r="FJ46" s="2">
        <v>163</v>
      </c>
      <c r="FK46" s="2">
        <v>164</v>
      </c>
      <c r="FL46" s="2">
        <v>165</v>
      </c>
      <c r="FM46" s="2">
        <v>166</v>
      </c>
      <c r="FN46" s="2">
        <v>167</v>
      </c>
      <c r="FO46" s="2">
        <v>168</v>
      </c>
      <c r="FP46" s="2">
        <v>169</v>
      </c>
      <c r="FQ46" s="2">
        <v>170</v>
      </c>
      <c r="FR46" s="2">
        <v>171</v>
      </c>
      <c r="FS46" s="2">
        <v>172</v>
      </c>
      <c r="FT46" s="2">
        <v>173</v>
      </c>
      <c r="FU46" s="2">
        <v>174</v>
      </c>
      <c r="FV46" s="2">
        <v>175</v>
      </c>
      <c r="FW46" s="2">
        <v>176</v>
      </c>
      <c r="FX46" s="2">
        <v>177</v>
      </c>
      <c r="FY46" s="2">
        <v>178</v>
      </c>
      <c r="FZ46" s="2">
        <v>179</v>
      </c>
      <c r="GA46" s="2">
        <v>180</v>
      </c>
      <c r="GB46" s="2">
        <v>181</v>
      </c>
      <c r="GC46" s="2">
        <v>182</v>
      </c>
      <c r="GD46" s="2">
        <v>183</v>
      </c>
      <c r="GE46" s="2">
        <v>184</v>
      </c>
      <c r="GF46" s="2">
        <v>185</v>
      </c>
      <c r="GG46" s="2">
        <v>186</v>
      </c>
      <c r="GH46" s="2">
        <v>187</v>
      </c>
      <c r="GI46" s="2">
        <v>188</v>
      </c>
      <c r="GJ46" s="2">
        <v>189</v>
      </c>
      <c r="GK46" s="2">
        <v>190</v>
      </c>
      <c r="GL46" s="2">
        <v>191</v>
      </c>
      <c r="GM46" s="2">
        <v>192</v>
      </c>
      <c r="GN46" s="2">
        <v>193</v>
      </c>
      <c r="GO46" s="2">
        <v>194</v>
      </c>
      <c r="GP46" s="2">
        <v>195</v>
      </c>
      <c r="GQ46" s="2">
        <v>196</v>
      </c>
      <c r="GR46" s="2">
        <v>197</v>
      </c>
      <c r="GS46" s="2">
        <v>198</v>
      </c>
      <c r="GT46" s="2">
        <v>199</v>
      </c>
      <c r="GU46" s="2">
        <v>200</v>
      </c>
      <c r="GV46" s="2">
        <v>201</v>
      </c>
      <c r="GW46" s="2">
        <v>202</v>
      </c>
      <c r="GX46" s="2">
        <v>203</v>
      </c>
      <c r="GY46" s="2">
        <v>204</v>
      </c>
      <c r="GZ46" s="2">
        <v>205</v>
      </c>
      <c r="HA46" s="2">
        <v>206</v>
      </c>
      <c r="HB46" s="2">
        <v>207</v>
      </c>
      <c r="HC46" s="2">
        <v>208</v>
      </c>
      <c r="HD46" s="2">
        <v>209</v>
      </c>
      <c r="HE46" s="2">
        <v>210</v>
      </c>
      <c r="HF46" s="2">
        <v>211</v>
      </c>
      <c r="HG46" s="2">
        <v>212</v>
      </c>
      <c r="HH46" s="2">
        <v>213</v>
      </c>
      <c r="HI46" s="2">
        <v>214</v>
      </c>
      <c r="HJ46" s="2">
        <v>215</v>
      </c>
      <c r="HK46" s="2">
        <v>216</v>
      </c>
      <c r="HL46" s="2">
        <v>217</v>
      </c>
      <c r="HM46" s="2">
        <v>218</v>
      </c>
      <c r="HN46" s="2">
        <v>219</v>
      </c>
      <c r="HO46" s="2">
        <v>220</v>
      </c>
      <c r="HP46" s="2">
        <v>221</v>
      </c>
      <c r="HQ46" s="2">
        <v>222</v>
      </c>
      <c r="HR46" s="2">
        <v>223</v>
      </c>
      <c r="HS46" s="2">
        <v>224</v>
      </c>
      <c r="HT46" s="2">
        <v>225</v>
      </c>
      <c r="HU46" s="2">
        <v>226</v>
      </c>
      <c r="HV46" s="2">
        <v>227</v>
      </c>
      <c r="HW46" s="2">
        <v>228</v>
      </c>
      <c r="HX46" s="2">
        <v>229</v>
      </c>
      <c r="HY46" s="2">
        <v>230</v>
      </c>
      <c r="HZ46" s="2">
        <v>231</v>
      </c>
      <c r="IA46" s="2">
        <v>232</v>
      </c>
      <c r="IB46" s="2">
        <v>233</v>
      </c>
      <c r="IC46" s="2">
        <v>234</v>
      </c>
      <c r="ID46" s="2">
        <v>235</v>
      </c>
      <c r="IE46" s="2">
        <v>236</v>
      </c>
      <c r="IF46" s="2">
        <v>237</v>
      </c>
      <c r="IG46" s="2">
        <v>238</v>
      </c>
      <c r="IH46" s="2">
        <v>239</v>
      </c>
      <c r="II46" s="2">
        <v>240</v>
      </c>
      <c r="IJ46" s="2">
        <v>241</v>
      </c>
      <c r="IK46" s="2">
        <v>242</v>
      </c>
      <c r="IL46" s="2">
        <v>243</v>
      </c>
      <c r="IM46" s="2">
        <v>244</v>
      </c>
      <c r="IN46" s="2">
        <v>245</v>
      </c>
      <c r="IO46" s="2">
        <v>246</v>
      </c>
      <c r="IP46" s="2">
        <v>247</v>
      </c>
      <c r="IQ46" s="2">
        <v>248</v>
      </c>
      <c r="IR46" s="2">
        <v>249</v>
      </c>
      <c r="IS46" s="2">
        <v>250</v>
      </c>
      <c r="IT46" s="2">
        <v>251</v>
      </c>
      <c r="IU46" s="2">
        <v>252</v>
      </c>
      <c r="IV46" s="2">
        <v>253</v>
      </c>
      <c r="IW46" s="2">
        <v>254</v>
      </c>
      <c r="IX46" s="2">
        <v>255</v>
      </c>
      <c r="IY46" s="2">
        <v>256</v>
      </c>
      <c r="IZ46" s="2">
        <v>257</v>
      </c>
      <c r="JA46" s="2">
        <v>258</v>
      </c>
      <c r="JB46" s="2">
        <v>259</v>
      </c>
      <c r="JC46" s="2">
        <v>260</v>
      </c>
      <c r="JD46" s="2">
        <v>261</v>
      </c>
      <c r="JE46" s="2">
        <v>262</v>
      </c>
      <c r="JF46" s="2">
        <v>263</v>
      </c>
      <c r="JG46" s="2">
        <v>264</v>
      </c>
      <c r="JH46" s="2">
        <v>265</v>
      </c>
      <c r="JI46" s="2">
        <v>266</v>
      </c>
      <c r="JJ46" s="2">
        <v>267</v>
      </c>
      <c r="JK46" s="2">
        <v>268</v>
      </c>
      <c r="JL46" s="2">
        <v>269</v>
      </c>
      <c r="JM46" s="2">
        <v>270</v>
      </c>
      <c r="JN46" s="2">
        <v>271</v>
      </c>
      <c r="JO46" s="2">
        <v>272</v>
      </c>
      <c r="JP46" s="2">
        <v>273</v>
      </c>
      <c r="JQ46" s="2">
        <v>274</v>
      </c>
      <c r="JR46" s="2">
        <v>275</v>
      </c>
      <c r="JS46" s="2">
        <v>276</v>
      </c>
      <c r="JT46" s="2">
        <v>277</v>
      </c>
      <c r="JU46" s="2">
        <v>278</v>
      </c>
      <c r="JV46" s="2">
        <v>279</v>
      </c>
      <c r="JW46" s="2">
        <v>280</v>
      </c>
      <c r="JX46" s="2">
        <v>281</v>
      </c>
      <c r="JY46" s="2">
        <v>282</v>
      </c>
      <c r="JZ46" s="2">
        <v>283</v>
      </c>
      <c r="KA46" s="2">
        <v>284</v>
      </c>
      <c r="KB46" s="2">
        <v>285</v>
      </c>
      <c r="KC46" s="2">
        <v>286</v>
      </c>
      <c r="KD46" s="2">
        <v>287</v>
      </c>
      <c r="KE46" s="2">
        <v>288</v>
      </c>
      <c r="KF46" s="2">
        <v>289</v>
      </c>
      <c r="KG46" s="2">
        <v>290</v>
      </c>
      <c r="KH46" s="2">
        <v>291</v>
      </c>
      <c r="KI46" s="2">
        <v>292</v>
      </c>
      <c r="KJ46" s="2">
        <v>293</v>
      </c>
      <c r="KK46" s="2">
        <v>294</v>
      </c>
      <c r="KL46" s="2">
        <v>295</v>
      </c>
      <c r="KM46" s="2">
        <v>296</v>
      </c>
      <c r="KN46" s="2">
        <v>297</v>
      </c>
      <c r="KO46" s="2">
        <v>298</v>
      </c>
      <c r="KP46" s="2">
        <v>299</v>
      </c>
      <c r="KQ46" s="2">
        <v>300</v>
      </c>
      <c r="KR46" s="2">
        <v>301</v>
      </c>
      <c r="KS46" s="2">
        <v>302</v>
      </c>
      <c r="KT46" s="2">
        <v>303</v>
      </c>
      <c r="KU46" s="2">
        <v>304</v>
      </c>
      <c r="KV46" s="2">
        <v>305</v>
      </c>
      <c r="KW46" s="2">
        <v>306</v>
      </c>
      <c r="KX46" s="2">
        <v>307</v>
      </c>
      <c r="KY46" s="2">
        <v>308</v>
      </c>
      <c r="KZ46" s="2">
        <v>309</v>
      </c>
      <c r="LA46" s="2">
        <v>310</v>
      </c>
      <c r="LB46" s="2">
        <v>311</v>
      </c>
      <c r="LC46" s="2">
        <v>312</v>
      </c>
      <c r="LD46" s="2">
        <v>313</v>
      </c>
      <c r="LE46" s="2">
        <v>314</v>
      </c>
      <c r="LF46" s="2">
        <v>315</v>
      </c>
      <c r="LG46" s="2">
        <v>316</v>
      </c>
      <c r="LH46" s="2">
        <v>317</v>
      </c>
      <c r="LI46" s="2">
        <v>318</v>
      </c>
      <c r="LJ46" s="2">
        <v>319</v>
      </c>
      <c r="LK46" s="2">
        <v>320</v>
      </c>
      <c r="LL46" s="2">
        <v>321</v>
      </c>
      <c r="LM46" s="2">
        <v>322</v>
      </c>
      <c r="LN46" s="2">
        <v>323</v>
      </c>
      <c r="LO46" s="2">
        <v>324</v>
      </c>
      <c r="LP46" s="2">
        <v>325</v>
      </c>
      <c r="LQ46" s="2">
        <v>326</v>
      </c>
      <c r="LR46" s="2">
        <v>327</v>
      </c>
      <c r="LS46" s="2">
        <v>328</v>
      </c>
      <c r="LT46" s="2">
        <v>329</v>
      </c>
      <c r="LU46" s="2">
        <v>330</v>
      </c>
      <c r="LV46" s="2">
        <v>331</v>
      </c>
      <c r="LW46" s="2">
        <v>332</v>
      </c>
      <c r="LX46" s="2">
        <v>333</v>
      </c>
      <c r="LY46" s="2">
        <v>334</v>
      </c>
      <c r="LZ46" s="2">
        <v>335</v>
      </c>
      <c r="MA46" s="2">
        <v>336</v>
      </c>
      <c r="MB46" s="2">
        <v>337</v>
      </c>
      <c r="MC46" s="2">
        <v>338</v>
      </c>
      <c r="MD46" s="2">
        <v>339</v>
      </c>
      <c r="ME46" s="2">
        <v>340</v>
      </c>
      <c r="MF46" s="2">
        <v>341</v>
      </c>
      <c r="MG46" s="2">
        <v>342</v>
      </c>
      <c r="MH46" s="2">
        <v>343</v>
      </c>
      <c r="MI46" s="2">
        <v>344</v>
      </c>
      <c r="MJ46" s="2">
        <v>345</v>
      </c>
      <c r="MK46" s="2">
        <v>346</v>
      </c>
      <c r="ML46" s="2">
        <v>347</v>
      </c>
      <c r="MM46" s="2">
        <v>348</v>
      </c>
      <c r="MN46" s="2">
        <v>349</v>
      </c>
      <c r="MO46" s="2">
        <v>350</v>
      </c>
      <c r="MP46" s="2">
        <v>351</v>
      </c>
      <c r="MQ46" s="2">
        <v>352</v>
      </c>
      <c r="MR46" s="2">
        <v>353</v>
      </c>
      <c r="MS46" s="2">
        <v>354</v>
      </c>
      <c r="MT46" s="2">
        <v>355</v>
      </c>
      <c r="MU46" s="2">
        <v>356</v>
      </c>
      <c r="MV46" s="2">
        <v>357</v>
      </c>
      <c r="MW46" s="2">
        <v>358</v>
      </c>
      <c r="MX46" s="2">
        <v>359</v>
      </c>
      <c r="MY46" s="2">
        <v>360</v>
      </c>
    </row>
    <row r="47" spans="1:363" x14ac:dyDescent="0.35">
      <c r="A47" t="str">
        <f>B8 &amp;" "&amp;(D8+D15)</f>
        <v>Month 60</v>
      </c>
      <c r="C47" s="2"/>
      <c r="D47" s="2" t="s">
        <v>151</v>
      </c>
      <c r="E47" s="2" t="s">
        <v>152</v>
      </c>
      <c r="F47" s="2" t="s">
        <v>153</v>
      </c>
      <c r="G47" s="2" t="s">
        <v>154</v>
      </c>
      <c r="H47" s="2" t="s">
        <v>155</v>
      </c>
      <c r="I47" s="2" t="s">
        <v>156</v>
      </c>
      <c r="J47" s="2" t="s">
        <v>157</v>
      </c>
      <c r="K47" s="2" t="s">
        <v>158</v>
      </c>
      <c r="L47" s="2" t="s">
        <v>159</v>
      </c>
      <c r="M47" s="2" t="s">
        <v>160</v>
      </c>
      <c r="N47" s="2" t="s">
        <v>161</v>
      </c>
      <c r="O47" s="2" t="s">
        <v>162</v>
      </c>
      <c r="P47" s="2" t="s">
        <v>163</v>
      </c>
      <c r="Q47" s="2" t="s">
        <v>164</v>
      </c>
      <c r="R47" s="2" t="s">
        <v>165</v>
      </c>
      <c r="S47" s="2" t="s">
        <v>166</v>
      </c>
      <c r="T47" s="2" t="s">
        <v>167</v>
      </c>
      <c r="U47" s="2" t="s">
        <v>168</v>
      </c>
      <c r="V47" s="2" t="s">
        <v>169</v>
      </c>
      <c r="W47" s="2" t="s">
        <v>170</v>
      </c>
      <c r="X47" s="2" t="s">
        <v>171</v>
      </c>
      <c r="Y47" s="2" t="s">
        <v>172</v>
      </c>
      <c r="Z47" s="2" t="s">
        <v>173</v>
      </c>
      <c r="AA47" s="2" t="s">
        <v>174</v>
      </c>
      <c r="AB47" s="2" t="s">
        <v>175</v>
      </c>
      <c r="AC47" s="2" t="s">
        <v>176</v>
      </c>
      <c r="AD47" s="2" t="s">
        <v>177</v>
      </c>
      <c r="AE47" s="2" t="s">
        <v>178</v>
      </c>
      <c r="AF47" s="2" t="s">
        <v>179</v>
      </c>
      <c r="AG47" s="2" t="s">
        <v>180</v>
      </c>
      <c r="AH47" s="2" t="s">
        <v>181</v>
      </c>
      <c r="AI47" s="2" t="s">
        <v>182</v>
      </c>
      <c r="AJ47" s="2" t="s">
        <v>183</v>
      </c>
      <c r="AK47" s="2" t="s">
        <v>184</v>
      </c>
      <c r="AL47" s="2" t="s">
        <v>185</v>
      </c>
      <c r="AM47" s="2" t="s">
        <v>186</v>
      </c>
      <c r="AN47" s="2" t="s">
        <v>187</v>
      </c>
      <c r="AO47" s="2" t="s">
        <v>188</v>
      </c>
      <c r="AP47" s="2" t="s">
        <v>189</v>
      </c>
      <c r="AQ47" s="2" t="s">
        <v>190</v>
      </c>
      <c r="AR47" s="2" t="s">
        <v>191</v>
      </c>
      <c r="AS47" s="2" t="s">
        <v>192</v>
      </c>
      <c r="AT47" s="2" t="s">
        <v>193</v>
      </c>
      <c r="AU47" s="2" t="s">
        <v>194</v>
      </c>
      <c r="AV47" s="2" t="s">
        <v>195</v>
      </c>
      <c r="AW47" s="2" t="s">
        <v>196</v>
      </c>
      <c r="AX47" s="2" t="s">
        <v>197</v>
      </c>
      <c r="AY47" s="2" t="s">
        <v>198</v>
      </c>
      <c r="AZ47" s="2" t="s">
        <v>199</v>
      </c>
      <c r="BA47" s="2" t="s">
        <v>200</v>
      </c>
      <c r="BB47" s="2" t="s">
        <v>201</v>
      </c>
      <c r="BC47" s="2" t="s">
        <v>202</v>
      </c>
      <c r="BD47" s="2" t="s">
        <v>203</v>
      </c>
      <c r="BE47" s="2" t="s">
        <v>204</v>
      </c>
      <c r="BF47" s="2" t="s">
        <v>205</v>
      </c>
      <c r="BG47" s="2" t="s">
        <v>206</v>
      </c>
      <c r="BH47" s="2" t="s">
        <v>207</v>
      </c>
      <c r="BI47" s="2" t="s">
        <v>208</v>
      </c>
      <c r="BJ47" s="2" t="s">
        <v>209</v>
      </c>
      <c r="BK47" s="2" t="s">
        <v>210</v>
      </c>
      <c r="BL47" s="2" t="s">
        <v>345</v>
      </c>
      <c r="BM47" s="2" t="s">
        <v>346</v>
      </c>
      <c r="BN47" s="2" t="s">
        <v>347</v>
      </c>
      <c r="BO47" s="2" t="s">
        <v>348</v>
      </c>
      <c r="BP47" s="2" t="s">
        <v>349</v>
      </c>
      <c r="BQ47" s="2" t="s">
        <v>350</v>
      </c>
      <c r="BR47" s="2" t="s">
        <v>351</v>
      </c>
      <c r="BS47" s="2" t="s">
        <v>352</v>
      </c>
      <c r="BT47" s="2" t="s">
        <v>353</v>
      </c>
      <c r="BU47" s="2" t="s">
        <v>354</v>
      </c>
      <c r="BV47" s="2" t="s">
        <v>355</v>
      </c>
      <c r="BW47" s="2" t="s">
        <v>356</v>
      </c>
      <c r="BX47" s="2" t="s">
        <v>357</v>
      </c>
      <c r="BY47" s="2" t="s">
        <v>358</v>
      </c>
      <c r="BZ47" s="2" t="s">
        <v>359</v>
      </c>
      <c r="CA47" s="2" t="s">
        <v>360</v>
      </c>
      <c r="CB47" s="2" t="s">
        <v>361</v>
      </c>
      <c r="CC47" s="2" t="s">
        <v>362</v>
      </c>
      <c r="CD47" s="2" t="s">
        <v>363</v>
      </c>
      <c r="CE47" s="2" t="s">
        <v>364</v>
      </c>
      <c r="CF47" s="2" t="s">
        <v>365</v>
      </c>
      <c r="CG47" s="2" t="s">
        <v>366</v>
      </c>
      <c r="CH47" s="2" t="s">
        <v>367</v>
      </c>
      <c r="CI47" s="2" t="s">
        <v>368</v>
      </c>
      <c r="CJ47" s="2" t="s">
        <v>369</v>
      </c>
      <c r="CK47" s="2" t="s">
        <v>370</v>
      </c>
      <c r="CL47" s="2" t="s">
        <v>371</v>
      </c>
      <c r="CM47" s="2" t="s">
        <v>372</v>
      </c>
      <c r="CN47" s="2" t="s">
        <v>373</v>
      </c>
      <c r="CO47" s="2" t="s">
        <v>374</v>
      </c>
      <c r="CP47" s="2" t="s">
        <v>375</v>
      </c>
      <c r="CQ47" s="2" t="s">
        <v>376</v>
      </c>
      <c r="CR47" s="2" t="s">
        <v>377</v>
      </c>
      <c r="CS47" s="2" t="s">
        <v>378</v>
      </c>
      <c r="CT47" s="2" t="s">
        <v>379</v>
      </c>
      <c r="CU47" s="2" t="s">
        <v>380</v>
      </c>
      <c r="CV47" s="2" t="s">
        <v>381</v>
      </c>
      <c r="CW47" s="2" t="s">
        <v>382</v>
      </c>
      <c r="CX47" s="2" t="s">
        <v>383</v>
      </c>
      <c r="CY47" s="2" t="s">
        <v>384</v>
      </c>
      <c r="CZ47" s="2" t="s">
        <v>385</v>
      </c>
      <c r="DA47" s="2" t="s">
        <v>386</v>
      </c>
      <c r="DB47" s="2" t="s">
        <v>387</v>
      </c>
      <c r="DC47" s="2" t="s">
        <v>388</v>
      </c>
      <c r="DD47" s="2" t="s">
        <v>389</v>
      </c>
      <c r="DE47" s="2" t="s">
        <v>390</v>
      </c>
      <c r="DF47" s="2" t="s">
        <v>391</v>
      </c>
      <c r="DG47" s="2" t="s">
        <v>392</v>
      </c>
      <c r="DH47" s="2" t="s">
        <v>393</v>
      </c>
      <c r="DI47" s="2" t="s">
        <v>394</v>
      </c>
      <c r="DJ47" s="2" t="s">
        <v>395</v>
      </c>
      <c r="DK47" s="2" t="s">
        <v>396</v>
      </c>
      <c r="DL47" s="2" t="s">
        <v>397</v>
      </c>
      <c r="DM47" s="2" t="s">
        <v>398</v>
      </c>
      <c r="DN47" s="2" t="s">
        <v>399</v>
      </c>
      <c r="DO47" s="2" t="s">
        <v>400</v>
      </c>
      <c r="DP47" s="2" t="s">
        <v>401</v>
      </c>
      <c r="DQ47" s="2" t="s">
        <v>402</v>
      </c>
      <c r="DR47" s="2" t="s">
        <v>403</v>
      </c>
      <c r="DS47" s="2" t="s">
        <v>404</v>
      </c>
      <c r="DT47" s="2" t="s">
        <v>405</v>
      </c>
      <c r="DU47" s="2" t="s">
        <v>406</v>
      </c>
      <c r="DV47" s="2" t="s">
        <v>407</v>
      </c>
      <c r="DW47" s="2" t="s">
        <v>408</v>
      </c>
      <c r="DX47" s="2" t="s">
        <v>409</v>
      </c>
      <c r="DY47" s="2" t="s">
        <v>410</v>
      </c>
      <c r="DZ47" s="2" t="s">
        <v>411</v>
      </c>
      <c r="EA47" s="2" t="s">
        <v>412</v>
      </c>
      <c r="EB47" s="2" t="s">
        <v>413</v>
      </c>
      <c r="EC47" s="2" t="s">
        <v>414</v>
      </c>
      <c r="ED47" s="2" t="s">
        <v>415</v>
      </c>
      <c r="EE47" s="2" t="s">
        <v>416</v>
      </c>
      <c r="EF47" s="2" t="s">
        <v>417</v>
      </c>
      <c r="EG47" s="2" t="s">
        <v>418</v>
      </c>
      <c r="EH47" s="2" t="s">
        <v>419</v>
      </c>
      <c r="EI47" s="2" t="s">
        <v>420</v>
      </c>
      <c r="EJ47" s="2" t="s">
        <v>421</v>
      </c>
      <c r="EK47" s="2" t="s">
        <v>422</v>
      </c>
      <c r="EL47" s="2" t="s">
        <v>423</v>
      </c>
      <c r="EM47" s="2" t="s">
        <v>424</v>
      </c>
      <c r="EN47" s="2" t="s">
        <v>425</v>
      </c>
      <c r="EO47" s="2" t="s">
        <v>426</v>
      </c>
      <c r="EP47" s="2" t="s">
        <v>427</v>
      </c>
      <c r="EQ47" s="2" t="s">
        <v>428</v>
      </c>
      <c r="ER47" s="2" t="s">
        <v>429</v>
      </c>
      <c r="ES47" s="2" t="s">
        <v>430</v>
      </c>
      <c r="ET47" s="2" t="s">
        <v>431</v>
      </c>
      <c r="EU47" s="2" t="s">
        <v>432</v>
      </c>
      <c r="EV47" s="2" t="s">
        <v>433</v>
      </c>
      <c r="EW47" s="2" t="s">
        <v>434</v>
      </c>
      <c r="EX47" s="2" t="s">
        <v>435</v>
      </c>
      <c r="EY47" s="2" t="s">
        <v>436</v>
      </c>
      <c r="EZ47" s="2" t="s">
        <v>437</v>
      </c>
      <c r="FA47" s="2" t="s">
        <v>438</v>
      </c>
      <c r="FB47" s="2" t="s">
        <v>439</v>
      </c>
      <c r="FC47" s="2" t="s">
        <v>440</v>
      </c>
      <c r="FD47" s="2" t="s">
        <v>441</v>
      </c>
      <c r="FE47" s="2" t="s">
        <v>442</v>
      </c>
      <c r="FF47" s="2" t="s">
        <v>443</v>
      </c>
      <c r="FG47" s="2" t="s">
        <v>444</v>
      </c>
      <c r="FH47" s="2" t="s">
        <v>445</v>
      </c>
      <c r="FI47" s="2" t="s">
        <v>446</v>
      </c>
      <c r="FJ47" s="2" t="s">
        <v>447</v>
      </c>
      <c r="FK47" s="2" t="s">
        <v>448</v>
      </c>
      <c r="FL47" s="2" t="s">
        <v>449</v>
      </c>
      <c r="FM47" s="2" t="s">
        <v>450</v>
      </c>
      <c r="FN47" s="2" t="s">
        <v>451</v>
      </c>
      <c r="FO47" s="2" t="s">
        <v>452</v>
      </c>
      <c r="FP47" s="2" t="s">
        <v>453</v>
      </c>
      <c r="FQ47" s="2" t="s">
        <v>454</v>
      </c>
      <c r="FR47" s="2" t="s">
        <v>455</v>
      </c>
      <c r="FS47" s="2" t="s">
        <v>456</v>
      </c>
      <c r="FT47" s="2" t="s">
        <v>457</v>
      </c>
      <c r="FU47" s="2" t="s">
        <v>458</v>
      </c>
      <c r="FV47" s="2" t="s">
        <v>459</v>
      </c>
      <c r="FW47" s="2" t="s">
        <v>460</v>
      </c>
      <c r="FX47" s="2" t="s">
        <v>461</v>
      </c>
      <c r="FY47" s="2" t="s">
        <v>462</v>
      </c>
      <c r="FZ47" s="2" t="s">
        <v>463</v>
      </c>
      <c r="GA47" s="2" t="s">
        <v>464</v>
      </c>
      <c r="GB47" s="2" t="s">
        <v>465</v>
      </c>
      <c r="GC47" s="2" t="s">
        <v>466</v>
      </c>
      <c r="GD47" s="2" t="s">
        <v>467</v>
      </c>
      <c r="GE47" s="2" t="s">
        <v>468</v>
      </c>
      <c r="GF47" s="2" t="s">
        <v>469</v>
      </c>
      <c r="GG47" s="2" t="s">
        <v>470</v>
      </c>
      <c r="GH47" s="2" t="s">
        <v>471</v>
      </c>
      <c r="GI47" s="2" t="s">
        <v>472</v>
      </c>
      <c r="GJ47" s="2" t="s">
        <v>473</v>
      </c>
      <c r="GK47" s="2" t="s">
        <v>474</v>
      </c>
      <c r="GL47" s="2" t="s">
        <v>475</v>
      </c>
      <c r="GM47" s="2" t="s">
        <v>476</v>
      </c>
      <c r="GN47" s="2" t="s">
        <v>477</v>
      </c>
      <c r="GO47" s="2" t="s">
        <v>478</v>
      </c>
      <c r="GP47" s="2" t="s">
        <v>479</v>
      </c>
      <c r="GQ47" s="2" t="s">
        <v>480</v>
      </c>
      <c r="GR47" s="2" t="s">
        <v>481</v>
      </c>
      <c r="GS47" s="2" t="s">
        <v>482</v>
      </c>
      <c r="GT47" s="2" t="s">
        <v>483</v>
      </c>
      <c r="GU47" s="2" t="s">
        <v>484</v>
      </c>
      <c r="GV47" s="2" t="s">
        <v>485</v>
      </c>
      <c r="GW47" s="2" t="s">
        <v>486</v>
      </c>
      <c r="GX47" s="2" t="s">
        <v>487</v>
      </c>
      <c r="GY47" s="2" t="s">
        <v>488</v>
      </c>
      <c r="GZ47" s="2" t="s">
        <v>489</v>
      </c>
      <c r="HA47" s="2" t="s">
        <v>490</v>
      </c>
      <c r="HB47" s="2" t="s">
        <v>491</v>
      </c>
      <c r="HC47" s="2" t="s">
        <v>492</v>
      </c>
      <c r="HD47" s="2" t="s">
        <v>493</v>
      </c>
      <c r="HE47" s="2" t="s">
        <v>494</v>
      </c>
      <c r="HF47" s="2" t="s">
        <v>495</v>
      </c>
      <c r="HG47" s="2" t="s">
        <v>496</v>
      </c>
      <c r="HH47" s="2" t="s">
        <v>497</v>
      </c>
      <c r="HI47" s="2" t="s">
        <v>498</v>
      </c>
      <c r="HJ47" s="2" t="s">
        <v>499</v>
      </c>
      <c r="HK47" s="2" t="s">
        <v>500</v>
      </c>
      <c r="HL47" s="2" t="s">
        <v>501</v>
      </c>
      <c r="HM47" s="2" t="s">
        <v>502</v>
      </c>
      <c r="HN47" s="2" t="s">
        <v>503</v>
      </c>
      <c r="HO47" s="2" t="s">
        <v>504</v>
      </c>
      <c r="HP47" s="2" t="s">
        <v>505</v>
      </c>
      <c r="HQ47" s="2" t="s">
        <v>506</v>
      </c>
      <c r="HR47" s="2" t="s">
        <v>507</v>
      </c>
      <c r="HS47" s="2" t="s">
        <v>508</v>
      </c>
      <c r="HT47" s="2" t="s">
        <v>509</v>
      </c>
      <c r="HU47" s="2" t="s">
        <v>510</v>
      </c>
      <c r="HV47" s="2" t="s">
        <v>511</v>
      </c>
      <c r="HW47" s="2" t="s">
        <v>512</v>
      </c>
      <c r="HX47" s="2" t="s">
        <v>513</v>
      </c>
      <c r="HY47" s="2" t="s">
        <v>514</v>
      </c>
      <c r="HZ47" s="2" t="s">
        <v>515</v>
      </c>
      <c r="IA47" s="2" t="s">
        <v>516</v>
      </c>
      <c r="IB47" s="2" t="s">
        <v>517</v>
      </c>
      <c r="IC47" s="2" t="s">
        <v>518</v>
      </c>
      <c r="ID47" s="2" t="s">
        <v>519</v>
      </c>
      <c r="IE47" s="2" t="s">
        <v>520</v>
      </c>
      <c r="IF47" s="2" t="s">
        <v>521</v>
      </c>
      <c r="IG47" s="2" t="s">
        <v>522</v>
      </c>
      <c r="IH47" s="2" t="s">
        <v>523</v>
      </c>
      <c r="II47" s="2" t="s">
        <v>524</v>
      </c>
      <c r="IJ47" s="2" t="s">
        <v>525</v>
      </c>
      <c r="IK47" s="2" t="s">
        <v>526</v>
      </c>
      <c r="IL47" s="2" t="s">
        <v>527</v>
      </c>
      <c r="IM47" s="2" t="s">
        <v>528</v>
      </c>
      <c r="IN47" s="2" t="s">
        <v>529</v>
      </c>
      <c r="IO47" s="2" t="s">
        <v>530</v>
      </c>
      <c r="IP47" s="2" t="s">
        <v>531</v>
      </c>
      <c r="IQ47" s="2" t="s">
        <v>532</v>
      </c>
      <c r="IR47" s="2" t="s">
        <v>533</v>
      </c>
      <c r="IS47" s="2" t="s">
        <v>534</v>
      </c>
      <c r="IT47" s="2" t="s">
        <v>535</v>
      </c>
      <c r="IU47" s="2" t="s">
        <v>536</v>
      </c>
      <c r="IV47" s="2" t="s">
        <v>537</v>
      </c>
      <c r="IW47" s="2" t="s">
        <v>538</v>
      </c>
      <c r="IX47" s="2" t="s">
        <v>539</v>
      </c>
      <c r="IY47" s="2" t="s">
        <v>540</v>
      </c>
      <c r="IZ47" s="2" t="s">
        <v>541</v>
      </c>
      <c r="JA47" s="2" t="s">
        <v>542</v>
      </c>
      <c r="JB47" s="2" t="s">
        <v>543</v>
      </c>
      <c r="JC47" s="2" t="s">
        <v>544</v>
      </c>
      <c r="JD47" s="2" t="s">
        <v>545</v>
      </c>
      <c r="JE47" s="2" t="s">
        <v>546</v>
      </c>
      <c r="JF47" s="2" t="s">
        <v>547</v>
      </c>
      <c r="JG47" s="2" t="s">
        <v>548</v>
      </c>
      <c r="JH47" s="2" t="s">
        <v>549</v>
      </c>
      <c r="JI47" s="2" t="s">
        <v>550</v>
      </c>
      <c r="JJ47" s="2" t="s">
        <v>551</v>
      </c>
      <c r="JK47" s="2" t="s">
        <v>552</v>
      </c>
      <c r="JL47" s="2" t="s">
        <v>553</v>
      </c>
      <c r="JM47" s="2" t="s">
        <v>554</v>
      </c>
      <c r="JN47" s="2" t="s">
        <v>555</v>
      </c>
      <c r="JO47" s="2" t="s">
        <v>556</v>
      </c>
      <c r="JP47" s="2" t="s">
        <v>557</v>
      </c>
      <c r="JQ47" s="2" t="s">
        <v>558</v>
      </c>
      <c r="JR47" s="2" t="s">
        <v>559</v>
      </c>
      <c r="JS47" s="2" t="s">
        <v>560</v>
      </c>
      <c r="JT47" s="2" t="s">
        <v>561</v>
      </c>
      <c r="JU47" s="2" t="s">
        <v>562</v>
      </c>
      <c r="JV47" s="2" t="s">
        <v>563</v>
      </c>
      <c r="JW47" s="2" t="s">
        <v>564</v>
      </c>
      <c r="JX47" s="2" t="s">
        <v>565</v>
      </c>
      <c r="JY47" s="2" t="s">
        <v>566</v>
      </c>
      <c r="JZ47" s="2" t="s">
        <v>567</v>
      </c>
      <c r="KA47" s="2" t="s">
        <v>568</v>
      </c>
      <c r="KB47" s="2" t="s">
        <v>569</v>
      </c>
      <c r="KC47" s="2" t="s">
        <v>570</v>
      </c>
      <c r="KD47" s="2" t="s">
        <v>571</v>
      </c>
      <c r="KE47" s="2" t="s">
        <v>572</v>
      </c>
      <c r="KF47" s="2" t="s">
        <v>573</v>
      </c>
      <c r="KG47" s="2" t="s">
        <v>574</v>
      </c>
      <c r="KH47" s="2" t="s">
        <v>575</v>
      </c>
      <c r="KI47" s="2" t="s">
        <v>576</v>
      </c>
      <c r="KJ47" s="2" t="s">
        <v>577</v>
      </c>
      <c r="KK47" s="2" t="s">
        <v>578</v>
      </c>
      <c r="KL47" s="2" t="s">
        <v>579</v>
      </c>
      <c r="KM47" s="2" t="s">
        <v>580</v>
      </c>
      <c r="KN47" s="2" t="s">
        <v>581</v>
      </c>
      <c r="KO47" s="2" t="s">
        <v>582</v>
      </c>
      <c r="KP47" s="2" t="s">
        <v>583</v>
      </c>
      <c r="KQ47" s="2" t="s">
        <v>584</v>
      </c>
      <c r="KR47" s="2" t="s">
        <v>585</v>
      </c>
      <c r="KS47" s="2" t="s">
        <v>586</v>
      </c>
      <c r="KT47" s="2" t="s">
        <v>587</v>
      </c>
      <c r="KU47" s="2" t="s">
        <v>588</v>
      </c>
      <c r="KV47" s="2" t="s">
        <v>589</v>
      </c>
      <c r="KW47" s="2" t="s">
        <v>590</v>
      </c>
      <c r="KX47" s="2" t="s">
        <v>591</v>
      </c>
      <c r="KY47" s="2" t="s">
        <v>592</v>
      </c>
      <c r="KZ47" s="2" t="s">
        <v>593</v>
      </c>
      <c r="LA47" s="2" t="s">
        <v>594</v>
      </c>
      <c r="LB47" s="2" t="s">
        <v>595</v>
      </c>
      <c r="LC47" s="2" t="s">
        <v>596</v>
      </c>
      <c r="LD47" s="2" t="s">
        <v>597</v>
      </c>
      <c r="LE47" s="2" t="s">
        <v>598</v>
      </c>
      <c r="LF47" s="2" t="s">
        <v>599</v>
      </c>
      <c r="LG47" s="2" t="s">
        <v>600</v>
      </c>
      <c r="LH47" s="2" t="s">
        <v>601</v>
      </c>
      <c r="LI47" s="2" t="s">
        <v>602</v>
      </c>
      <c r="LJ47" s="2" t="s">
        <v>603</v>
      </c>
      <c r="LK47" s="2" t="s">
        <v>604</v>
      </c>
      <c r="LL47" s="2" t="s">
        <v>605</v>
      </c>
      <c r="LM47" s="2" t="s">
        <v>606</v>
      </c>
      <c r="LN47" s="2" t="s">
        <v>607</v>
      </c>
      <c r="LO47" s="2" t="s">
        <v>608</v>
      </c>
      <c r="LP47" s="2" t="s">
        <v>609</v>
      </c>
      <c r="LQ47" s="2" t="s">
        <v>610</v>
      </c>
      <c r="LR47" s="2" t="s">
        <v>611</v>
      </c>
      <c r="LS47" s="2" t="s">
        <v>612</v>
      </c>
      <c r="LT47" s="2" t="s">
        <v>613</v>
      </c>
      <c r="LU47" s="2" t="s">
        <v>614</v>
      </c>
      <c r="LV47" s="2" t="s">
        <v>615</v>
      </c>
      <c r="LW47" s="2" t="s">
        <v>616</v>
      </c>
      <c r="LX47" s="2" t="s">
        <v>617</v>
      </c>
      <c r="LY47" s="2" t="s">
        <v>618</v>
      </c>
      <c r="LZ47" s="2" t="s">
        <v>619</v>
      </c>
      <c r="MA47" s="2" t="s">
        <v>620</v>
      </c>
      <c r="MB47" s="2" t="s">
        <v>621</v>
      </c>
      <c r="MC47" s="2" t="s">
        <v>622</v>
      </c>
      <c r="MD47" s="2" t="s">
        <v>623</v>
      </c>
      <c r="ME47" s="2" t="s">
        <v>624</v>
      </c>
      <c r="MF47" s="2" t="s">
        <v>625</v>
      </c>
      <c r="MG47" s="2" t="s">
        <v>626</v>
      </c>
      <c r="MH47" s="2" t="s">
        <v>627</v>
      </c>
      <c r="MI47" s="2" t="s">
        <v>628</v>
      </c>
      <c r="MJ47" s="2" t="s">
        <v>629</v>
      </c>
      <c r="MK47" s="2" t="s">
        <v>630</v>
      </c>
      <c r="ML47" s="2" t="s">
        <v>631</v>
      </c>
      <c r="MM47" s="2" t="s">
        <v>632</v>
      </c>
      <c r="MN47" s="2" t="s">
        <v>633</v>
      </c>
      <c r="MO47" s="2" t="s">
        <v>634</v>
      </c>
      <c r="MP47" s="2" t="s">
        <v>635</v>
      </c>
      <c r="MQ47" s="2" t="s">
        <v>636</v>
      </c>
      <c r="MR47" s="2" t="s">
        <v>637</v>
      </c>
      <c r="MS47" s="2" t="s">
        <v>638</v>
      </c>
      <c r="MT47" s="2" t="s">
        <v>639</v>
      </c>
      <c r="MU47" s="2" t="s">
        <v>640</v>
      </c>
      <c r="MV47" s="2" t="s">
        <v>641</v>
      </c>
      <c r="MW47" s="2" t="s">
        <v>642</v>
      </c>
      <c r="MX47" s="2" t="s">
        <v>643</v>
      </c>
      <c r="MY47" s="2" t="s">
        <v>644</v>
      </c>
    </row>
    <row r="48" spans="1:363" s="26" customFormat="1" x14ac:dyDescent="0.35">
      <c r="A48" s="26" t="s">
        <v>336</v>
      </c>
      <c r="C48" s="27" t="s">
        <v>336</v>
      </c>
      <c r="D48" s="28">
        <f>IF($D$15=D46,$D$20,$B$53)</f>
        <v>0</v>
      </c>
      <c r="E48" s="28">
        <f>IF($D$15=E46,$D$20,D53)</f>
        <v>0</v>
      </c>
      <c r="F48" s="28">
        <f t="shared" ref="F48:BQ48" si="20">IF($D$15=F46,$D$20,E53)</f>
        <v>0</v>
      </c>
      <c r="G48" s="28">
        <f>IF($D$15=G46,$D$20,F53)</f>
        <v>0</v>
      </c>
      <c r="H48" s="28">
        <f t="shared" si="20"/>
        <v>0</v>
      </c>
      <c r="I48" s="28">
        <f t="shared" si="20"/>
        <v>0</v>
      </c>
      <c r="J48" s="28">
        <f t="shared" si="20"/>
        <v>0</v>
      </c>
      <c r="K48" s="28">
        <f t="shared" si="20"/>
        <v>0</v>
      </c>
      <c r="L48" s="28">
        <f t="shared" si="20"/>
        <v>0</v>
      </c>
      <c r="M48" s="28">
        <f t="shared" si="20"/>
        <v>0</v>
      </c>
      <c r="N48" s="28">
        <f t="shared" si="20"/>
        <v>0</v>
      </c>
      <c r="O48" s="28">
        <f t="shared" si="20"/>
        <v>0</v>
      </c>
      <c r="P48" s="28">
        <f t="shared" si="20"/>
        <v>0</v>
      </c>
      <c r="Q48" s="28">
        <f t="shared" si="20"/>
        <v>0</v>
      </c>
      <c r="R48" s="28">
        <f t="shared" si="20"/>
        <v>0</v>
      </c>
      <c r="S48" s="28">
        <f t="shared" si="20"/>
        <v>0</v>
      </c>
      <c r="T48" s="28">
        <f t="shared" si="20"/>
        <v>0</v>
      </c>
      <c r="U48" s="28">
        <f t="shared" si="20"/>
        <v>0</v>
      </c>
      <c r="V48" s="28">
        <f t="shared" si="20"/>
        <v>0</v>
      </c>
      <c r="W48" s="28">
        <f t="shared" si="20"/>
        <v>0</v>
      </c>
      <c r="X48" s="28">
        <f t="shared" si="20"/>
        <v>0</v>
      </c>
      <c r="Y48" s="28">
        <f t="shared" si="20"/>
        <v>0</v>
      </c>
      <c r="Z48" s="28">
        <f t="shared" si="20"/>
        <v>0</v>
      </c>
      <c r="AA48" s="28">
        <f t="shared" si="20"/>
        <v>0</v>
      </c>
      <c r="AB48" s="28">
        <f t="shared" si="20"/>
        <v>0</v>
      </c>
      <c r="AC48" s="28">
        <f t="shared" si="20"/>
        <v>0</v>
      </c>
      <c r="AD48" s="28">
        <f t="shared" si="20"/>
        <v>0</v>
      </c>
      <c r="AE48" s="28">
        <f t="shared" si="20"/>
        <v>0</v>
      </c>
      <c r="AF48" s="28">
        <f t="shared" si="20"/>
        <v>0</v>
      </c>
      <c r="AG48" s="28">
        <f t="shared" si="20"/>
        <v>0</v>
      </c>
      <c r="AH48" s="28">
        <f t="shared" si="20"/>
        <v>0</v>
      </c>
      <c r="AI48" s="28">
        <f t="shared" si="20"/>
        <v>0</v>
      </c>
      <c r="AJ48" s="28">
        <f t="shared" si="20"/>
        <v>0</v>
      </c>
      <c r="AK48" s="28">
        <f t="shared" si="20"/>
        <v>0</v>
      </c>
      <c r="AL48" s="28">
        <f t="shared" si="20"/>
        <v>0</v>
      </c>
      <c r="AM48" s="28">
        <f t="shared" si="20"/>
        <v>0</v>
      </c>
      <c r="AN48" s="28">
        <f t="shared" si="20"/>
        <v>0</v>
      </c>
      <c r="AO48" s="28">
        <f t="shared" si="20"/>
        <v>0</v>
      </c>
      <c r="AP48" s="28">
        <f t="shared" si="20"/>
        <v>0</v>
      </c>
      <c r="AQ48" s="28">
        <f t="shared" si="20"/>
        <v>0</v>
      </c>
      <c r="AR48" s="28">
        <f t="shared" si="20"/>
        <v>0</v>
      </c>
      <c r="AS48" s="28">
        <f t="shared" si="20"/>
        <v>0</v>
      </c>
      <c r="AT48" s="28">
        <f t="shared" si="20"/>
        <v>0</v>
      </c>
      <c r="AU48" s="28">
        <f t="shared" si="20"/>
        <v>0</v>
      </c>
      <c r="AV48" s="28">
        <f t="shared" si="20"/>
        <v>0</v>
      </c>
      <c r="AW48" s="28">
        <f t="shared" si="20"/>
        <v>0</v>
      </c>
      <c r="AX48" s="28">
        <f t="shared" si="20"/>
        <v>0</v>
      </c>
      <c r="AY48" s="28">
        <f t="shared" si="20"/>
        <v>0</v>
      </c>
      <c r="AZ48" s="28">
        <f t="shared" si="20"/>
        <v>0</v>
      </c>
      <c r="BA48" s="28">
        <f t="shared" si="20"/>
        <v>0</v>
      </c>
      <c r="BB48" s="28">
        <f t="shared" si="20"/>
        <v>0</v>
      </c>
      <c r="BC48" s="28">
        <f t="shared" si="20"/>
        <v>0</v>
      </c>
      <c r="BD48" s="28">
        <f t="shared" si="20"/>
        <v>0</v>
      </c>
      <c r="BE48" s="28">
        <f t="shared" si="20"/>
        <v>0</v>
      </c>
      <c r="BF48" s="28">
        <f t="shared" si="20"/>
        <v>0</v>
      </c>
      <c r="BG48" s="28">
        <f t="shared" si="20"/>
        <v>0</v>
      </c>
      <c r="BH48" s="28">
        <f t="shared" si="20"/>
        <v>0</v>
      </c>
      <c r="BI48" s="28">
        <f t="shared" si="20"/>
        <v>0</v>
      </c>
      <c r="BJ48" s="28">
        <f t="shared" si="20"/>
        <v>0</v>
      </c>
      <c r="BK48" s="28">
        <f t="shared" si="20"/>
        <v>0</v>
      </c>
      <c r="BL48" s="28">
        <f t="shared" si="20"/>
        <v>0</v>
      </c>
      <c r="BM48" s="28">
        <f t="shared" si="20"/>
        <v>0</v>
      </c>
      <c r="BN48" s="28">
        <f t="shared" si="20"/>
        <v>0</v>
      </c>
      <c r="BO48" s="28">
        <f t="shared" si="20"/>
        <v>0</v>
      </c>
      <c r="BP48" s="28">
        <f t="shared" si="20"/>
        <v>0</v>
      </c>
      <c r="BQ48" s="28">
        <f t="shared" si="20"/>
        <v>0</v>
      </c>
      <c r="BR48" s="28">
        <f t="shared" ref="BR48:EC48" si="21">IF($D$15=BR46,$D$20,BQ53)</f>
        <v>0</v>
      </c>
      <c r="BS48" s="28">
        <f t="shared" si="21"/>
        <v>0</v>
      </c>
      <c r="BT48" s="28">
        <f t="shared" si="21"/>
        <v>0</v>
      </c>
      <c r="BU48" s="28">
        <f t="shared" si="21"/>
        <v>0</v>
      </c>
      <c r="BV48" s="28">
        <f t="shared" si="21"/>
        <v>0</v>
      </c>
      <c r="BW48" s="28">
        <f t="shared" si="21"/>
        <v>0</v>
      </c>
      <c r="BX48" s="28">
        <f t="shared" si="21"/>
        <v>0</v>
      </c>
      <c r="BY48" s="28">
        <f t="shared" si="21"/>
        <v>0</v>
      </c>
      <c r="BZ48" s="28">
        <f t="shared" si="21"/>
        <v>0</v>
      </c>
      <c r="CA48" s="28">
        <f t="shared" si="21"/>
        <v>0</v>
      </c>
      <c r="CB48" s="28">
        <f t="shared" si="21"/>
        <v>0</v>
      </c>
      <c r="CC48" s="28">
        <f t="shared" si="21"/>
        <v>0</v>
      </c>
      <c r="CD48" s="28">
        <f t="shared" si="21"/>
        <v>0</v>
      </c>
      <c r="CE48" s="28">
        <f t="shared" si="21"/>
        <v>0</v>
      </c>
      <c r="CF48" s="28">
        <f t="shared" si="21"/>
        <v>0</v>
      </c>
      <c r="CG48" s="28">
        <f t="shared" si="21"/>
        <v>0</v>
      </c>
      <c r="CH48" s="28">
        <f t="shared" si="21"/>
        <v>0</v>
      </c>
      <c r="CI48" s="28">
        <f t="shared" si="21"/>
        <v>0</v>
      </c>
      <c r="CJ48" s="28">
        <f t="shared" si="21"/>
        <v>0</v>
      </c>
      <c r="CK48" s="28">
        <f t="shared" si="21"/>
        <v>0</v>
      </c>
      <c r="CL48" s="28">
        <f t="shared" si="21"/>
        <v>0</v>
      </c>
      <c r="CM48" s="28">
        <f t="shared" si="21"/>
        <v>0</v>
      </c>
      <c r="CN48" s="28">
        <f t="shared" si="21"/>
        <v>0</v>
      </c>
      <c r="CO48" s="28">
        <f t="shared" si="21"/>
        <v>0</v>
      </c>
      <c r="CP48" s="28">
        <f t="shared" si="21"/>
        <v>0</v>
      </c>
      <c r="CQ48" s="28">
        <f t="shared" si="21"/>
        <v>0</v>
      </c>
      <c r="CR48" s="28">
        <f t="shared" si="21"/>
        <v>0</v>
      </c>
      <c r="CS48" s="28">
        <f t="shared" si="21"/>
        <v>0</v>
      </c>
      <c r="CT48" s="28">
        <f t="shared" si="21"/>
        <v>0</v>
      </c>
      <c r="CU48" s="28">
        <f t="shared" si="21"/>
        <v>0</v>
      </c>
      <c r="CV48" s="28">
        <f t="shared" si="21"/>
        <v>0</v>
      </c>
      <c r="CW48" s="28">
        <f t="shared" si="21"/>
        <v>0</v>
      </c>
      <c r="CX48" s="28">
        <f t="shared" si="21"/>
        <v>0</v>
      </c>
      <c r="CY48" s="28">
        <f t="shared" si="21"/>
        <v>0</v>
      </c>
      <c r="CZ48" s="28">
        <f t="shared" si="21"/>
        <v>0</v>
      </c>
      <c r="DA48" s="28">
        <f t="shared" si="21"/>
        <v>0</v>
      </c>
      <c r="DB48" s="28">
        <f t="shared" si="21"/>
        <v>0</v>
      </c>
      <c r="DC48" s="28">
        <f t="shared" si="21"/>
        <v>0</v>
      </c>
      <c r="DD48" s="28">
        <f t="shared" si="21"/>
        <v>0</v>
      </c>
      <c r="DE48" s="28">
        <f t="shared" si="21"/>
        <v>0</v>
      </c>
      <c r="DF48" s="28">
        <f t="shared" si="21"/>
        <v>0</v>
      </c>
      <c r="DG48" s="28">
        <f t="shared" si="21"/>
        <v>0</v>
      </c>
      <c r="DH48" s="28">
        <f t="shared" si="21"/>
        <v>0</v>
      </c>
      <c r="DI48" s="28">
        <f t="shared" si="21"/>
        <v>0</v>
      </c>
      <c r="DJ48" s="28">
        <f t="shared" si="21"/>
        <v>0</v>
      </c>
      <c r="DK48" s="28">
        <f t="shared" si="21"/>
        <v>0</v>
      </c>
      <c r="DL48" s="28">
        <f t="shared" si="21"/>
        <v>0</v>
      </c>
      <c r="DM48" s="28">
        <f t="shared" si="21"/>
        <v>0</v>
      </c>
      <c r="DN48" s="28">
        <f t="shared" si="21"/>
        <v>0</v>
      </c>
      <c r="DO48" s="28">
        <f t="shared" si="21"/>
        <v>0</v>
      </c>
      <c r="DP48" s="28">
        <f t="shared" si="21"/>
        <v>0</v>
      </c>
      <c r="DQ48" s="28">
        <f t="shared" si="21"/>
        <v>0</v>
      </c>
      <c r="DR48" s="28">
        <f t="shared" si="21"/>
        <v>0</v>
      </c>
      <c r="DS48" s="28">
        <f t="shared" si="21"/>
        <v>0</v>
      </c>
      <c r="DT48" s="28">
        <f t="shared" si="21"/>
        <v>0</v>
      </c>
      <c r="DU48" s="28">
        <f t="shared" si="21"/>
        <v>0</v>
      </c>
      <c r="DV48" s="28">
        <f t="shared" si="21"/>
        <v>0</v>
      </c>
      <c r="DW48" s="28">
        <f t="shared" si="21"/>
        <v>0</v>
      </c>
      <c r="DX48" s="28">
        <f t="shared" si="21"/>
        <v>0</v>
      </c>
      <c r="DY48" s="28">
        <f t="shared" si="21"/>
        <v>0</v>
      </c>
      <c r="DZ48" s="28">
        <f t="shared" si="21"/>
        <v>0</v>
      </c>
      <c r="EA48" s="28">
        <f t="shared" si="21"/>
        <v>0</v>
      </c>
      <c r="EB48" s="28">
        <f t="shared" si="21"/>
        <v>0</v>
      </c>
      <c r="EC48" s="28">
        <f t="shared" si="21"/>
        <v>0</v>
      </c>
      <c r="ED48" s="28">
        <f t="shared" ref="ED48:GO48" si="22">IF($D$15=ED46,$D$20,EC53)</f>
        <v>0</v>
      </c>
      <c r="EE48" s="28">
        <f t="shared" si="22"/>
        <v>0</v>
      </c>
      <c r="EF48" s="28">
        <f t="shared" si="22"/>
        <v>0</v>
      </c>
      <c r="EG48" s="28">
        <f t="shared" si="22"/>
        <v>0</v>
      </c>
      <c r="EH48" s="28">
        <f t="shared" si="22"/>
        <v>0</v>
      </c>
      <c r="EI48" s="28">
        <f t="shared" si="22"/>
        <v>0</v>
      </c>
      <c r="EJ48" s="28">
        <f t="shared" si="22"/>
        <v>0</v>
      </c>
      <c r="EK48" s="28">
        <f t="shared" si="22"/>
        <v>0</v>
      </c>
      <c r="EL48" s="28">
        <f t="shared" si="22"/>
        <v>0</v>
      </c>
      <c r="EM48" s="28">
        <f t="shared" si="22"/>
        <v>0</v>
      </c>
      <c r="EN48" s="28">
        <f t="shared" si="22"/>
        <v>0</v>
      </c>
      <c r="EO48" s="28">
        <f t="shared" si="22"/>
        <v>0</v>
      </c>
      <c r="EP48" s="28">
        <f t="shared" si="22"/>
        <v>0</v>
      </c>
      <c r="EQ48" s="28">
        <f t="shared" si="22"/>
        <v>0</v>
      </c>
      <c r="ER48" s="28">
        <f t="shared" si="22"/>
        <v>0</v>
      </c>
      <c r="ES48" s="28">
        <f t="shared" si="22"/>
        <v>0</v>
      </c>
      <c r="ET48" s="28">
        <f t="shared" si="22"/>
        <v>0</v>
      </c>
      <c r="EU48" s="28">
        <f t="shared" si="22"/>
        <v>0</v>
      </c>
      <c r="EV48" s="28">
        <f t="shared" si="22"/>
        <v>0</v>
      </c>
      <c r="EW48" s="28">
        <f t="shared" si="22"/>
        <v>0</v>
      </c>
      <c r="EX48" s="28">
        <f t="shared" si="22"/>
        <v>0</v>
      </c>
      <c r="EY48" s="28">
        <f t="shared" si="22"/>
        <v>0</v>
      </c>
      <c r="EZ48" s="28">
        <f t="shared" si="22"/>
        <v>0</v>
      </c>
      <c r="FA48" s="28">
        <f t="shared" si="22"/>
        <v>0</v>
      </c>
      <c r="FB48" s="28">
        <f t="shared" si="22"/>
        <v>0</v>
      </c>
      <c r="FC48" s="28">
        <f t="shared" si="22"/>
        <v>0</v>
      </c>
      <c r="FD48" s="28">
        <f t="shared" si="22"/>
        <v>0</v>
      </c>
      <c r="FE48" s="28">
        <f t="shared" si="22"/>
        <v>0</v>
      </c>
      <c r="FF48" s="28">
        <f t="shared" si="22"/>
        <v>0</v>
      </c>
      <c r="FG48" s="28">
        <f t="shared" si="22"/>
        <v>0</v>
      </c>
      <c r="FH48" s="28">
        <f t="shared" si="22"/>
        <v>0</v>
      </c>
      <c r="FI48" s="28">
        <f t="shared" si="22"/>
        <v>0</v>
      </c>
      <c r="FJ48" s="28">
        <f t="shared" si="22"/>
        <v>0</v>
      </c>
      <c r="FK48" s="28">
        <f t="shared" si="22"/>
        <v>0</v>
      </c>
      <c r="FL48" s="28">
        <f t="shared" si="22"/>
        <v>0</v>
      </c>
      <c r="FM48" s="28">
        <f t="shared" si="22"/>
        <v>0</v>
      </c>
      <c r="FN48" s="28">
        <f t="shared" si="22"/>
        <v>0</v>
      </c>
      <c r="FO48" s="28">
        <f t="shared" si="22"/>
        <v>0</v>
      </c>
      <c r="FP48" s="28">
        <f t="shared" si="22"/>
        <v>0</v>
      </c>
      <c r="FQ48" s="28">
        <f t="shared" si="22"/>
        <v>0</v>
      </c>
      <c r="FR48" s="28">
        <f t="shared" si="22"/>
        <v>0</v>
      </c>
      <c r="FS48" s="28">
        <f t="shared" si="22"/>
        <v>0</v>
      </c>
      <c r="FT48" s="28">
        <f t="shared" si="22"/>
        <v>0</v>
      </c>
      <c r="FU48" s="28">
        <f t="shared" si="22"/>
        <v>0</v>
      </c>
      <c r="FV48" s="28">
        <f t="shared" si="22"/>
        <v>0</v>
      </c>
      <c r="FW48" s="28">
        <f t="shared" si="22"/>
        <v>0</v>
      </c>
      <c r="FX48" s="28">
        <f t="shared" si="22"/>
        <v>0</v>
      </c>
      <c r="FY48" s="28">
        <f t="shared" si="22"/>
        <v>0</v>
      </c>
      <c r="FZ48" s="28">
        <f t="shared" si="22"/>
        <v>0</v>
      </c>
      <c r="GA48" s="28">
        <f t="shared" si="22"/>
        <v>0</v>
      </c>
      <c r="GB48" s="28">
        <f t="shared" si="22"/>
        <v>0</v>
      </c>
      <c r="GC48" s="28">
        <f t="shared" si="22"/>
        <v>0</v>
      </c>
      <c r="GD48" s="28">
        <f t="shared" si="22"/>
        <v>0</v>
      </c>
      <c r="GE48" s="28">
        <f t="shared" si="22"/>
        <v>0</v>
      </c>
      <c r="GF48" s="28">
        <f t="shared" si="22"/>
        <v>0</v>
      </c>
      <c r="GG48" s="28">
        <f t="shared" si="22"/>
        <v>0</v>
      </c>
      <c r="GH48" s="28">
        <f t="shared" si="22"/>
        <v>0</v>
      </c>
      <c r="GI48" s="28">
        <f t="shared" si="22"/>
        <v>0</v>
      </c>
      <c r="GJ48" s="28">
        <f t="shared" si="22"/>
        <v>0</v>
      </c>
      <c r="GK48" s="28">
        <f t="shared" si="22"/>
        <v>0</v>
      </c>
      <c r="GL48" s="28">
        <f t="shared" si="22"/>
        <v>0</v>
      </c>
      <c r="GM48" s="28">
        <f t="shared" si="22"/>
        <v>0</v>
      </c>
      <c r="GN48" s="28">
        <f t="shared" si="22"/>
        <v>0</v>
      </c>
      <c r="GO48" s="28">
        <f t="shared" si="22"/>
        <v>0</v>
      </c>
      <c r="GP48" s="28">
        <f t="shared" ref="GP48:JA48" si="23">IF($D$15=GP46,$D$20,GO53)</f>
        <v>0</v>
      </c>
      <c r="GQ48" s="28">
        <f t="shared" si="23"/>
        <v>0</v>
      </c>
      <c r="GR48" s="28">
        <f t="shared" si="23"/>
        <v>0</v>
      </c>
      <c r="GS48" s="28">
        <f t="shared" si="23"/>
        <v>0</v>
      </c>
      <c r="GT48" s="28">
        <f t="shared" si="23"/>
        <v>0</v>
      </c>
      <c r="GU48" s="28">
        <f t="shared" si="23"/>
        <v>0</v>
      </c>
      <c r="GV48" s="28">
        <f t="shared" si="23"/>
        <v>0</v>
      </c>
      <c r="GW48" s="28">
        <f t="shared" si="23"/>
        <v>0</v>
      </c>
      <c r="GX48" s="28">
        <f t="shared" si="23"/>
        <v>0</v>
      </c>
      <c r="GY48" s="28">
        <f t="shared" si="23"/>
        <v>0</v>
      </c>
      <c r="GZ48" s="28">
        <f t="shared" si="23"/>
        <v>0</v>
      </c>
      <c r="HA48" s="28">
        <f t="shared" si="23"/>
        <v>0</v>
      </c>
      <c r="HB48" s="28">
        <f t="shared" si="23"/>
        <v>0</v>
      </c>
      <c r="HC48" s="28">
        <f t="shared" si="23"/>
        <v>0</v>
      </c>
      <c r="HD48" s="28">
        <f t="shared" si="23"/>
        <v>0</v>
      </c>
      <c r="HE48" s="28">
        <f t="shared" si="23"/>
        <v>0</v>
      </c>
      <c r="HF48" s="28">
        <f t="shared" si="23"/>
        <v>0</v>
      </c>
      <c r="HG48" s="28">
        <f t="shared" si="23"/>
        <v>0</v>
      </c>
      <c r="HH48" s="28">
        <f t="shared" si="23"/>
        <v>0</v>
      </c>
      <c r="HI48" s="28">
        <f t="shared" si="23"/>
        <v>0</v>
      </c>
      <c r="HJ48" s="28">
        <f t="shared" si="23"/>
        <v>0</v>
      </c>
      <c r="HK48" s="28">
        <f t="shared" si="23"/>
        <v>0</v>
      </c>
      <c r="HL48" s="28">
        <f t="shared" si="23"/>
        <v>0</v>
      </c>
      <c r="HM48" s="28">
        <f t="shared" si="23"/>
        <v>0</v>
      </c>
      <c r="HN48" s="28">
        <f t="shared" si="23"/>
        <v>0</v>
      </c>
      <c r="HO48" s="28">
        <f t="shared" si="23"/>
        <v>0</v>
      </c>
      <c r="HP48" s="28">
        <f t="shared" si="23"/>
        <v>0</v>
      </c>
      <c r="HQ48" s="28">
        <f t="shared" si="23"/>
        <v>0</v>
      </c>
      <c r="HR48" s="28">
        <f t="shared" si="23"/>
        <v>0</v>
      </c>
      <c r="HS48" s="28">
        <f t="shared" si="23"/>
        <v>0</v>
      </c>
      <c r="HT48" s="28">
        <f t="shared" si="23"/>
        <v>0</v>
      </c>
      <c r="HU48" s="28">
        <f t="shared" si="23"/>
        <v>0</v>
      </c>
      <c r="HV48" s="28">
        <f t="shared" si="23"/>
        <v>0</v>
      </c>
      <c r="HW48" s="28">
        <f t="shared" si="23"/>
        <v>0</v>
      </c>
      <c r="HX48" s="28">
        <f t="shared" si="23"/>
        <v>0</v>
      </c>
      <c r="HY48" s="28">
        <f t="shared" si="23"/>
        <v>0</v>
      </c>
      <c r="HZ48" s="28">
        <f t="shared" si="23"/>
        <v>0</v>
      </c>
      <c r="IA48" s="28">
        <f t="shared" si="23"/>
        <v>0</v>
      </c>
      <c r="IB48" s="28">
        <f t="shared" si="23"/>
        <v>0</v>
      </c>
      <c r="IC48" s="28">
        <f t="shared" si="23"/>
        <v>0</v>
      </c>
      <c r="ID48" s="28">
        <f t="shared" si="23"/>
        <v>0</v>
      </c>
      <c r="IE48" s="28">
        <f t="shared" si="23"/>
        <v>0</v>
      </c>
      <c r="IF48" s="28">
        <f t="shared" si="23"/>
        <v>0</v>
      </c>
      <c r="IG48" s="28">
        <f t="shared" si="23"/>
        <v>0</v>
      </c>
      <c r="IH48" s="28">
        <f t="shared" si="23"/>
        <v>0</v>
      </c>
      <c r="II48" s="28">
        <f t="shared" si="23"/>
        <v>0</v>
      </c>
      <c r="IJ48" s="28">
        <f t="shared" si="23"/>
        <v>0</v>
      </c>
      <c r="IK48" s="28">
        <f t="shared" si="23"/>
        <v>0</v>
      </c>
      <c r="IL48" s="28">
        <f t="shared" si="23"/>
        <v>0</v>
      </c>
      <c r="IM48" s="28">
        <f t="shared" si="23"/>
        <v>0</v>
      </c>
      <c r="IN48" s="28">
        <f t="shared" si="23"/>
        <v>0</v>
      </c>
      <c r="IO48" s="28">
        <f t="shared" si="23"/>
        <v>0</v>
      </c>
      <c r="IP48" s="28">
        <f t="shared" si="23"/>
        <v>0</v>
      </c>
      <c r="IQ48" s="28">
        <f t="shared" si="23"/>
        <v>0</v>
      </c>
      <c r="IR48" s="28">
        <f t="shared" si="23"/>
        <v>0</v>
      </c>
      <c r="IS48" s="28">
        <f t="shared" si="23"/>
        <v>0</v>
      </c>
      <c r="IT48" s="28">
        <f t="shared" si="23"/>
        <v>0</v>
      </c>
      <c r="IU48" s="28">
        <f t="shared" si="23"/>
        <v>0</v>
      </c>
      <c r="IV48" s="28">
        <f t="shared" si="23"/>
        <v>0</v>
      </c>
      <c r="IW48" s="28">
        <f t="shared" si="23"/>
        <v>0</v>
      </c>
      <c r="IX48" s="28">
        <f t="shared" si="23"/>
        <v>0</v>
      </c>
      <c r="IY48" s="28">
        <f t="shared" si="23"/>
        <v>0</v>
      </c>
      <c r="IZ48" s="28">
        <f t="shared" si="23"/>
        <v>0</v>
      </c>
      <c r="JA48" s="28">
        <f t="shared" si="23"/>
        <v>0</v>
      </c>
      <c r="JB48" s="28">
        <f t="shared" ref="JB48:LM48" si="24">IF($D$15=JB46,$D$20,JA53)</f>
        <v>0</v>
      </c>
      <c r="JC48" s="28">
        <f t="shared" si="24"/>
        <v>0</v>
      </c>
      <c r="JD48" s="28">
        <f t="shared" si="24"/>
        <v>0</v>
      </c>
      <c r="JE48" s="28">
        <f t="shared" si="24"/>
        <v>0</v>
      </c>
      <c r="JF48" s="28">
        <f t="shared" si="24"/>
        <v>0</v>
      </c>
      <c r="JG48" s="28">
        <f t="shared" si="24"/>
        <v>0</v>
      </c>
      <c r="JH48" s="28">
        <f t="shared" si="24"/>
        <v>0</v>
      </c>
      <c r="JI48" s="28">
        <f t="shared" si="24"/>
        <v>0</v>
      </c>
      <c r="JJ48" s="28">
        <f t="shared" si="24"/>
        <v>0</v>
      </c>
      <c r="JK48" s="28">
        <f t="shared" si="24"/>
        <v>0</v>
      </c>
      <c r="JL48" s="28">
        <f t="shared" si="24"/>
        <v>0</v>
      </c>
      <c r="JM48" s="28">
        <f t="shared" si="24"/>
        <v>0</v>
      </c>
      <c r="JN48" s="28">
        <f t="shared" si="24"/>
        <v>0</v>
      </c>
      <c r="JO48" s="28">
        <f t="shared" si="24"/>
        <v>0</v>
      </c>
      <c r="JP48" s="28">
        <f t="shared" si="24"/>
        <v>0</v>
      </c>
      <c r="JQ48" s="28">
        <f t="shared" si="24"/>
        <v>0</v>
      </c>
      <c r="JR48" s="28">
        <f t="shared" si="24"/>
        <v>0</v>
      </c>
      <c r="JS48" s="28">
        <f t="shared" si="24"/>
        <v>0</v>
      </c>
      <c r="JT48" s="28">
        <f t="shared" si="24"/>
        <v>0</v>
      </c>
      <c r="JU48" s="28">
        <f t="shared" si="24"/>
        <v>0</v>
      </c>
      <c r="JV48" s="28">
        <f t="shared" si="24"/>
        <v>0</v>
      </c>
      <c r="JW48" s="28">
        <f t="shared" si="24"/>
        <v>0</v>
      </c>
      <c r="JX48" s="28">
        <f t="shared" si="24"/>
        <v>0</v>
      </c>
      <c r="JY48" s="28">
        <f t="shared" si="24"/>
        <v>0</v>
      </c>
      <c r="JZ48" s="28">
        <f t="shared" si="24"/>
        <v>0</v>
      </c>
      <c r="KA48" s="28">
        <f t="shared" si="24"/>
        <v>0</v>
      </c>
      <c r="KB48" s="28">
        <f t="shared" si="24"/>
        <v>0</v>
      </c>
      <c r="KC48" s="28">
        <f t="shared" si="24"/>
        <v>0</v>
      </c>
      <c r="KD48" s="28">
        <f t="shared" si="24"/>
        <v>0</v>
      </c>
      <c r="KE48" s="28">
        <f t="shared" si="24"/>
        <v>0</v>
      </c>
      <c r="KF48" s="28">
        <f t="shared" si="24"/>
        <v>0</v>
      </c>
      <c r="KG48" s="28">
        <f t="shared" si="24"/>
        <v>0</v>
      </c>
      <c r="KH48" s="28">
        <f t="shared" si="24"/>
        <v>0</v>
      </c>
      <c r="KI48" s="28">
        <f t="shared" si="24"/>
        <v>0</v>
      </c>
      <c r="KJ48" s="28">
        <f t="shared" si="24"/>
        <v>0</v>
      </c>
      <c r="KK48" s="28">
        <f t="shared" si="24"/>
        <v>0</v>
      </c>
      <c r="KL48" s="28">
        <f t="shared" si="24"/>
        <v>0</v>
      </c>
      <c r="KM48" s="28">
        <f t="shared" si="24"/>
        <v>0</v>
      </c>
      <c r="KN48" s="28">
        <f t="shared" si="24"/>
        <v>0</v>
      </c>
      <c r="KO48" s="28">
        <f t="shared" si="24"/>
        <v>0</v>
      </c>
      <c r="KP48" s="28">
        <f t="shared" si="24"/>
        <v>0</v>
      </c>
      <c r="KQ48" s="28">
        <f t="shared" si="24"/>
        <v>0</v>
      </c>
      <c r="KR48" s="28">
        <f t="shared" si="24"/>
        <v>0</v>
      </c>
      <c r="KS48" s="28">
        <f t="shared" si="24"/>
        <v>0</v>
      </c>
      <c r="KT48" s="28">
        <f t="shared" si="24"/>
        <v>0</v>
      </c>
      <c r="KU48" s="28">
        <f t="shared" si="24"/>
        <v>0</v>
      </c>
      <c r="KV48" s="28">
        <f t="shared" si="24"/>
        <v>0</v>
      </c>
      <c r="KW48" s="28">
        <f t="shared" si="24"/>
        <v>0</v>
      </c>
      <c r="KX48" s="28">
        <f t="shared" si="24"/>
        <v>0</v>
      </c>
      <c r="KY48" s="28">
        <f t="shared" si="24"/>
        <v>0</v>
      </c>
      <c r="KZ48" s="28">
        <f t="shared" si="24"/>
        <v>0</v>
      </c>
      <c r="LA48" s="28">
        <f t="shared" si="24"/>
        <v>0</v>
      </c>
      <c r="LB48" s="28">
        <f t="shared" si="24"/>
        <v>0</v>
      </c>
      <c r="LC48" s="28">
        <f t="shared" si="24"/>
        <v>0</v>
      </c>
      <c r="LD48" s="28">
        <f t="shared" si="24"/>
        <v>0</v>
      </c>
      <c r="LE48" s="28">
        <f t="shared" si="24"/>
        <v>0</v>
      </c>
      <c r="LF48" s="28">
        <f t="shared" si="24"/>
        <v>0</v>
      </c>
      <c r="LG48" s="28">
        <f t="shared" si="24"/>
        <v>0</v>
      </c>
      <c r="LH48" s="28">
        <f t="shared" si="24"/>
        <v>0</v>
      </c>
      <c r="LI48" s="28">
        <f t="shared" si="24"/>
        <v>0</v>
      </c>
      <c r="LJ48" s="28">
        <f t="shared" si="24"/>
        <v>0</v>
      </c>
      <c r="LK48" s="28">
        <f t="shared" si="24"/>
        <v>0</v>
      </c>
      <c r="LL48" s="28">
        <f t="shared" si="24"/>
        <v>0</v>
      </c>
      <c r="LM48" s="28">
        <f t="shared" si="24"/>
        <v>0</v>
      </c>
      <c r="LN48" s="28">
        <f t="shared" ref="LN48:MY48" si="25">IF($D$15=LN46,$D$20,LM53)</f>
        <v>0</v>
      </c>
      <c r="LO48" s="28">
        <f t="shared" si="25"/>
        <v>0</v>
      </c>
      <c r="LP48" s="28">
        <f t="shared" si="25"/>
        <v>0</v>
      </c>
      <c r="LQ48" s="28">
        <f t="shared" si="25"/>
        <v>0</v>
      </c>
      <c r="LR48" s="28">
        <f t="shared" si="25"/>
        <v>0</v>
      </c>
      <c r="LS48" s="28">
        <f t="shared" si="25"/>
        <v>0</v>
      </c>
      <c r="LT48" s="28">
        <f t="shared" si="25"/>
        <v>0</v>
      </c>
      <c r="LU48" s="28">
        <f t="shared" si="25"/>
        <v>0</v>
      </c>
      <c r="LV48" s="28">
        <f t="shared" si="25"/>
        <v>0</v>
      </c>
      <c r="LW48" s="28">
        <f t="shared" si="25"/>
        <v>0</v>
      </c>
      <c r="LX48" s="28">
        <f t="shared" si="25"/>
        <v>0</v>
      </c>
      <c r="LY48" s="28">
        <f t="shared" si="25"/>
        <v>0</v>
      </c>
      <c r="LZ48" s="28">
        <f t="shared" si="25"/>
        <v>0</v>
      </c>
      <c r="MA48" s="28">
        <f t="shared" si="25"/>
        <v>0</v>
      </c>
      <c r="MB48" s="28">
        <f t="shared" si="25"/>
        <v>0</v>
      </c>
      <c r="MC48" s="28">
        <f t="shared" si="25"/>
        <v>0</v>
      </c>
      <c r="MD48" s="28">
        <f t="shared" si="25"/>
        <v>0</v>
      </c>
      <c r="ME48" s="28">
        <f t="shared" si="25"/>
        <v>0</v>
      </c>
      <c r="MF48" s="28">
        <f t="shared" si="25"/>
        <v>0</v>
      </c>
      <c r="MG48" s="28">
        <f t="shared" si="25"/>
        <v>0</v>
      </c>
      <c r="MH48" s="28">
        <f t="shared" si="25"/>
        <v>0</v>
      </c>
      <c r="MI48" s="28">
        <f t="shared" si="25"/>
        <v>0</v>
      </c>
      <c r="MJ48" s="28">
        <f t="shared" si="25"/>
        <v>0</v>
      </c>
      <c r="MK48" s="28">
        <f t="shared" si="25"/>
        <v>0</v>
      </c>
      <c r="ML48" s="28">
        <f t="shared" si="25"/>
        <v>0</v>
      </c>
      <c r="MM48" s="28">
        <f t="shared" si="25"/>
        <v>0</v>
      </c>
      <c r="MN48" s="28">
        <f t="shared" si="25"/>
        <v>0</v>
      </c>
      <c r="MO48" s="28">
        <f t="shared" si="25"/>
        <v>0</v>
      </c>
      <c r="MP48" s="28">
        <f t="shared" si="25"/>
        <v>0</v>
      </c>
      <c r="MQ48" s="28">
        <f t="shared" si="25"/>
        <v>0</v>
      </c>
      <c r="MR48" s="28">
        <f t="shared" si="25"/>
        <v>0</v>
      </c>
      <c r="MS48" s="28">
        <f t="shared" si="25"/>
        <v>0</v>
      </c>
      <c r="MT48" s="28">
        <f t="shared" si="25"/>
        <v>0</v>
      </c>
      <c r="MU48" s="28">
        <f t="shared" si="25"/>
        <v>0</v>
      </c>
      <c r="MV48" s="28">
        <f t="shared" si="25"/>
        <v>0</v>
      </c>
      <c r="MW48" s="28">
        <f t="shared" si="25"/>
        <v>0</v>
      </c>
      <c r="MX48" s="28">
        <f t="shared" si="25"/>
        <v>0</v>
      </c>
      <c r="MY48" s="28">
        <f t="shared" si="25"/>
        <v>0</v>
      </c>
    </row>
    <row r="49" spans="3:363" x14ac:dyDescent="0.35">
      <c r="C49" s="4" t="s">
        <v>344</v>
      </c>
      <c r="D49" s="23">
        <f>IF($D$15=D46,0,IF($D$15&lt;=D46,IF(($D$15=D46),$D$20,IF(($D$15+$D$14-1)&gt;=D46,$D$21,0)),0))</f>
        <v>0</v>
      </c>
      <c r="E49" s="23">
        <f>IF($D$15=E46,0,IF($D$15&lt;=E46,IF(($D$15=E46),$D$20,IF(($D$15+$D$14-1)&gt;=E46,$D$21,0)),0))</f>
        <v>0</v>
      </c>
      <c r="F49" s="23">
        <f>IF($D$15=F46,0,IF($D$15&lt;=F46,IF(($D$15=F46),$D$20,IF(($D$15+$D$14-1)&gt;=F46,$D$21,0)),0))</f>
        <v>0</v>
      </c>
      <c r="G49" s="23">
        <f>IF($D$15=G46,0,IF($D$15&lt;=G46,IF(($D$15=G46),$D$20,IF(($D$15+$D$14-1)&gt;=G46,$D$21,0)),0))</f>
        <v>0</v>
      </c>
      <c r="H49" s="23">
        <f t="shared" ref="H49:BS49" si="26">IF($D$15=H46,0,IF($D$15&lt;=H46,IF(($D$15=H46),$D$20,IF(($D$15+$D$14-1)&gt;=H46,$D$21,0)),0))</f>
        <v>0</v>
      </c>
      <c r="I49" s="23">
        <f t="shared" si="26"/>
        <v>0</v>
      </c>
      <c r="J49" s="23">
        <f t="shared" si="26"/>
        <v>0</v>
      </c>
      <c r="K49" s="23">
        <f t="shared" si="26"/>
        <v>0</v>
      </c>
      <c r="L49" s="23">
        <f t="shared" si="26"/>
        <v>0</v>
      </c>
      <c r="M49" s="23">
        <f t="shared" si="26"/>
        <v>0</v>
      </c>
      <c r="N49" s="23">
        <f t="shared" si="26"/>
        <v>0</v>
      </c>
      <c r="O49" s="23">
        <f t="shared" si="26"/>
        <v>0</v>
      </c>
      <c r="P49" s="23">
        <f t="shared" si="26"/>
        <v>0</v>
      </c>
      <c r="Q49" s="23">
        <f t="shared" si="26"/>
        <v>0</v>
      </c>
      <c r="R49" s="23">
        <f t="shared" si="26"/>
        <v>0</v>
      </c>
      <c r="S49" s="23">
        <f t="shared" si="26"/>
        <v>0</v>
      </c>
      <c r="T49" s="23">
        <f t="shared" si="26"/>
        <v>0</v>
      </c>
      <c r="U49" s="23">
        <f t="shared" si="26"/>
        <v>0</v>
      </c>
      <c r="V49" s="23">
        <f t="shared" si="26"/>
        <v>0</v>
      </c>
      <c r="W49" s="23">
        <f t="shared" si="26"/>
        <v>0</v>
      </c>
      <c r="X49" s="23">
        <f t="shared" si="26"/>
        <v>0</v>
      </c>
      <c r="Y49" s="23">
        <f t="shared" si="26"/>
        <v>0</v>
      </c>
      <c r="Z49" s="23">
        <f t="shared" si="26"/>
        <v>0</v>
      </c>
      <c r="AA49" s="23">
        <f t="shared" si="26"/>
        <v>0</v>
      </c>
      <c r="AB49" s="23">
        <f t="shared" si="26"/>
        <v>0</v>
      </c>
      <c r="AC49" s="23">
        <f t="shared" si="26"/>
        <v>0</v>
      </c>
      <c r="AD49" s="23">
        <f t="shared" si="26"/>
        <v>0</v>
      </c>
      <c r="AE49" s="23">
        <f t="shared" si="26"/>
        <v>0</v>
      </c>
      <c r="AF49" s="23">
        <f t="shared" si="26"/>
        <v>0</v>
      </c>
      <c r="AG49" s="23">
        <f t="shared" si="26"/>
        <v>0</v>
      </c>
      <c r="AH49" s="23">
        <f t="shared" si="26"/>
        <v>0</v>
      </c>
      <c r="AI49" s="23">
        <f t="shared" si="26"/>
        <v>0</v>
      </c>
      <c r="AJ49" s="23">
        <f t="shared" si="26"/>
        <v>0</v>
      </c>
      <c r="AK49" s="23">
        <f t="shared" si="26"/>
        <v>0</v>
      </c>
      <c r="AL49" s="23">
        <f t="shared" si="26"/>
        <v>0</v>
      </c>
      <c r="AM49" s="23">
        <f t="shared" si="26"/>
        <v>0</v>
      </c>
      <c r="AN49" s="23">
        <f t="shared" si="26"/>
        <v>0</v>
      </c>
      <c r="AO49" s="23">
        <f t="shared" si="26"/>
        <v>0</v>
      </c>
      <c r="AP49" s="23">
        <f t="shared" si="26"/>
        <v>0</v>
      </c>
      <c r="AQ49" s="23">
        <f t="shared" si="26"/>
        <v>0</v>
      </c>
      <c r="AR49" s="23">
        <f t="shared" si="26"/>
        <v>0</v>
      </c>
      <c r="AS49" s="23">
        <f t="shared" si="26"/>
        <v>0</v>
      </c>
      <c r="AT49" s="23">
        <f t="shared" si="26"/>
        <v>0</v>
      </c>
      <c r="AU49" s="23">
        <f t="shared" si="26"/>
        <v>0</v>
      </c>
      <c r="AV49" s="23">
        <f t="shared" si="26"/>
        <v>0</v>
      </c>
      <c r="AW49" s="23">
        <f t="shared" si="26"/>
        <v>0</v>
      </c>
      <c r="AX49" s="23">
        <f t="shared" si="26"/>
        <v>0</v>
      </c>
      <c r="AY49" s="23">
        <f t="shared" si="26"/>
        <v>0</v>
      </c>
      <c r="AZ49" s="23">
        <f t="shared" si="26"/>
        <v>0</v>
      </c>
      <c r="BA49" s="23">
        <f t="shared" si="26"/>
        <v>0</v>
      </c>
      <c r="BB49" s="23">
        <f t="shared" si="26"/>
        <v>0</v>
      </c>
      <c r="BC49" s="23">
        <f t="shared" si="26"/>
        <v>0</v>
      </c>
      <c r="BD49" s="23">
        <f t="shared" si="26"/>
        <v>0</v>
      </c>
      <c r="BE49" s="23">
        <f t="shared" si="26"/>
        <v>0</v>
      </c>
      <c r="BF49" s="23">
        <f t="shared" si="26"/>
        <v>0</v>
      </c>
      <c r="BG49" s="23">
        <f t="shared" si="26"/>
        <v>0</v>
      </c>
      <c r="BH49" s="23">
        <f t="shared" si="26"/>
        <v>0</v>
      </c>
      <c r="BI49" s="23">
        <f t="shared" si="26"/>
        <v>0</v>
      </c>
      <c r="BJ49" s="23">
        <f t="shared" si="26"/>
        <v>0</v>
      </c>
      <c r="BK49" s="23">
        <f t="shared" si="26"/>
        <v>0</v>
      </c>
      <c r="BL49" s="23">
        <f t="shared" si="26"/>
        <v>0</v>
      </c>
      <c r="BM49" s="23">
        <f t="shared" si="26"/>
        <v>0</v>
      </c>
      <c r="BN49" s="23">
        <f t="shared" si="26"/>
        <v>0</v>
      </c>
      <c r="BO49" s="23">
        <f t="shared" si="26"/>
        <v>0</v>
      </c>
      <c r="BP49" s="23">
        <f t="shared" si="26"/>
        <v>0</v>
      </c>
      <c r="BQ49" s="23">
        <f t="shared" si="26"/>
        <v>0</v>
      </c>
      <c r="BR49" s="23">
        <f t="shared" si="26"/>
        <v>0</v>
      </c>
      <c r="BS49" s="23">
        <f t="shared" si="26"/>
        <v>0</v>
      </c>
      <c r="BT49" s="23">
        <f t="shared" ref="BT49:EE49" si="27">IF($D$15=BT46,0,IF($D$15&lt;=BT46,IF(($D$15=BT46),$D$20,IF(($D$15+$D$14-1)&gt;=BT46,$D$21,0)),0))</f>
        <v>0</v>
      </c>
      <c r="BU49" s="23">
        <f t="shared" si="27"/>
        <v>0</v>
      </c>
      <c r="BV49" s="23">
        <f t="shared" si="27"/>
        <v>0</v>
      </c>
      <c r="BW49" s="23">
        <f t="shared" si="27"/>
        <v>0</v>
      </c>
      <c r="BX49" s="23">
        <f t="shared" si="27"/>
        <v>0</v>
      </c>
      <c r="BY49" s="23">
        <f t="shared" si="27"/>
        <v>0</v>
      </c>
      <c r="BZ49" s="23">
        <f t="shared" si="27"/>
        <v>0</v>
      </c>
      <c r="CA49" s="23">
        <f t="shared" si="27"/>
        <v>0</v>
      </c>
      <c r="CB49" s="23">
        <f t="shared" si="27"/>
        <v>0</v>
      </c>
      <c r="CC49" s="23">
        <f t="shared" si="27"/>
        <v>0</v>
      </c>
      <c r="CD49" s="23">
        <f t="shared" si="27"/>
        <v>0</v>
      </c>
      <c r="CE49" s="23">
        <f t="shared" si="27"/>
        <v>0</v>
      </c>
      <c r="CF49" s="23">
        <f t="shared" si="27"/>
        <v>0</v>
      </c>
      <c r="CG49" s="23">
        <f t="shared" si="27"/>
        <v>0</v>
      </c>
      <c r="CH49" s="23">
        <f t="shared" si="27"/>
        <v>0</v>
      </c>
      <c r="CI49" s="23">
        <f t="shared" si="27"/>
        <v>0</v>
      </c>
      <c r="CJ49" s="23">
        <f t="shared" si="27"/>
        <v>0</v>
      </c>
      <c r="CK49" s="23">
        <f t="shared" si="27"/>
        <v>0</v>
      </c>
      <c r="CL49" s="23">
        <f t="shared" si="27"/>
        <v>0</v>
      </c>
      <c r="CM49" s="23">
        <f t="shared" si="27"/>
        <v>0</v>
      </c>
      <c r="CN49" s="23">
        <f t="shared" si="27"/>
        <v>0</v>
      </c>
      <c r="CO49" s="23">
        <f t="shared" si="27"/>
        <v>0</v>
      </c>
      <c r="CP49" s="23">
        <f t="shared" si="27"/>
        <v>0</v>
      </c>
      <c r="CQ49" s="23">
        <f t="shared" si="27"/>
        <v>0</v>
      </c>
      <c r="CR49" s="23">
        <f t="shared" si="27"/>
        <v>0</v>
      </c>
      <c r="CS49" s="23">
        <f t="shared" si="27"/>
        <v>0</v>
      </c>
      <c r="CT49" s="23">
        <f t="shared" si="27"/>
        <v>0</v>
      </c>
      <c r="CU49" s="23">
        <f t="shared" si="27"/>
        <v>0</v>
      </c>
      <c r="CV49" s="23">
        <f t="shared" si="27"/>
        <v>0</v>
      </c>
      <c r="CW49" s="23">
        <f t="shared" si="27"/>
        <v>0</v>
      </c>
      <c r="CX49" s="23">
        <f t="shared" si="27"/>
        <v>0</v>
      </c>
      <c r="CY49" s="23">
        <f t="shared" si="27"/>
        <v>0</v>
      </c>
      <c r="CZ49" s="23">
        <f t="shared" si="27"/>
        <v>0</v>
      </c>
      <c r="DA49" s="23">
        <f t="shared" si="27"/>
        <v>0</v>
      </c>
      <c r="DB49" s="23">
        <f t="shared" si="27"/>
        <v>0</v>
      </c>
      <c r="DC49" s="23">
        <f t="shared" si="27"/>
        <v>0</v>
      </c>
      <c r="DD49" s="23">
        <f t="shared" si="27"/>
        <v>0</v>
      </c>
      <c r="DE49" s="23">
        <f t="shared" si="27"/>
        <v>0</v>
      </c>
      <c r="DF49" s="23">
        <f t="shared" si="27"/>
        <v>0</v>
      </c>
      <c r="DG49" s="23">
        <f t="shared" si="27"/>
        <v>0</v>
      </c>
      <c r="DH49" s="23">
        <f t="shared" si="27"/>
        <v>0</v>
      </c>
      <c r="DI49" s="23">
        <f t="shared" si="27"/>
        <v>0</v>
      </c>
      <c r="DJ49" s="23">
        <f t="shared" si="27"/>
        <v>0</v>
      </c>
      <c r="DK49" s="23">
        <f t="shared" si="27"/>
        <v>0</v>
      </c>
      <c r="DL49" s="23">
        <f t="shared" si="27"/>
        <v>0</v>
      </c>
      <c r="DM49" s="23">
        <f t="shared" si="27"/>
        <v>0</v>
      </c>
      <c r="DN49" s="23">
        <f t="shared" si="27"/>
        <v>0</v>
      </c>
      <c r="DO49" s="23">
        <f t="shared" si="27"/>
        <v>0</v>
      </c>
      <c r="DP49" s="23">
        <f t="shared" si="27"/>
        <v>0</v>
      </c>
      <c r="DQ49" s="23">
        <f t="shared" si="27"/>
        <v>0</v>
      </c>
      <c r="DR49" s="23">
        <f t="shared" si="27"/>
        <v>0</v>
      </c>
      <c r="DS49" s="23">
        <f t="shared" si="27"/>
        <v>0</v>
      </c>
      <c r="DT49" s="23">
        <f t="shared" si="27"/>
        <v>0</v>
      </c>
      <c r="DU49" s="23">
        <f t="shared" si="27"/>
        <v>0</v>
      </c>
      <c r="DV49" s="23">
        <f t="shared" si="27"/>
        <v>0</v>
      </c>
      <c r="DW49" s="23">
        <f t="shared" si="27"/>
        <v>0</v>
      </c>
      <c r="DX49" s="23">
        <f t="shared" si="27"/>
        <v>0</v>
      </c>
      <c r="DY49" s="23">
        <f t="shared" si="27"/>
        <v>0</v>
      </c>
      <c r="DZ49" s="23">
        <f t="shared" si="27"/>
        <v>0</v>
      </c>
      <c r="EA49" s="23">
        <f t="shared" si="27"/>
        <v>0</v>
      </c>
      <c r="EB49" s="23">
        <f t="shared" si="27"/>
        <v>0</v>
      </c>
      <c r="EC49" s="23">
        <f t="shared" si="27"/>
        <v>0</v>
      </c>
      <c r="ED49" s="23">
        <f t="shared" si="27"/>
        <v>0</v>
      </c>
      <c r="EE49" s="23">
        <f t="shared" si="27"/>
        <v>0</v>
      </c>
      <c r="EF49" s="23">
        <f t="shared" ref="EF49:GQ49" si="28">IF($D$15=EF46,0,IF($D$15&lt;=EF46,IF(($D$15=EF46),$D$20,IF(($D$15+$D$14-1)&gt;=EF46,$D$21,0)),0))</f>
        <v>0</v>
      </c>
      <c r="EG49" s="23">
        <f t="shared" si="28"/>
        <v>0</v>
      </c>
      <c r="EH49" s="23">
        <f t="shared" si="28"/>
        <v>0</v>
      </c>
      <c r="EI49" s="23">
        <f t="shared" si="28"/>
        <v>0</v>
      </c>
      <c r="EJ49" s="23">
        <f t="shared" si="28"/>
        <v>0</v>
      </c>
      <c r="EK49" s="23">
        <f t="shared" si="28"/>
        <v>0</v>
      </c>
      <c r="EL49" s="23">
        <f t="shared" si="28"/>
        <v>0</v>
      </c>
      <c r="EM49" s="23">
        <f t="shared" si="28"/>
        <v>0</v>
      </c>
      <c r="EN49" s="23">
        <f t="shared" si="28"/>
        <v>0</v>
      </c>
      <c r="EO49" s="23">
        <f t="shared" si="28"/>
        <v>0</v>
      </c>
      <c r="EP49" s="23">
        <f t="shared" si="28"/>
        <v>0</v>
      </c>
      <c r="EQ49" s="23">
        <f t="shared" si="28"/>
        <v>0</v>
      </c>
      <c r="ER49" s="23">
        <f t="shared" si="28"/>
        <v>0</v>
      </c>
      <c r="ES49" s="23">
        <f t="shared" si="28"/>
        <v>0</v>
      </c>
      <c r="ET49" s="23">
        <f t="shared" si="28"/>
        <v>0</v>
      </c>
      <c r="EU49" s="23">
        <f t="shared" si="28"/>
        <v>0</v>
      </c>
      <c r="EV49" s="23">
        <f t="shared" si="28"/>
        <v>0</v>
      </c>
      <c r="EW49" s="23">
        <f t="shared" si="28"/>
        <v>0</v>
      </c>
      <c r="EX49" s="23">
        <f t="shared" si="28"/>
        <v>0</v>
      </c>
      <c r="EY49" s="23">
        <f t="shared" si="28"/>
        <v>0</v>
      </c>
      <c r="EZ49" s="23">
        <f t="shared" si="28"/>
        <v>0</v>
      </c>
      <c r="FA49" s="23">
        <f t="shared" si="28"/>
        <v>0</v>
      </c>
      <c r="FB49" s="23">
        <f t="shared" si="28"/>
        <v>0</v>
      </c>
      <c r="FC49" s="23">
        <f t="shared" si="28"/>
        <v>0</v>
      </c>
      <c r="FD49" s="23">
        <f t="shared" si="28"/>
        <v>0</v>
      </c>
      <c r="FE49" s="23">
        <f t="shared" si="28"/>
        <v>0</v>
      </c>
      <c r="FF49" s="23">
        <f t="shared" si="28"/>
        <v>0</v>
      </c>
      <c r="FG49" s="23">
        <f t="shared" si="28"/>
        <v>0</v>
      </c>
      <c r="FH49" s="23">
        <f t="shared" si="28"/>
        <v>0</v>
      </c>
      <c r="FI49" s="23">
        <f t="shared" si="28"/>
        <v>0</v>
      </c>
      <c r="FJ49" s="23">
        <f t="shared" si="28"/>
        <v>0</v>
      </c>
      <c r="FK49" s="23">
        <f t="shared" si="28"/>
        <v>0</v>
      </c>
      <c r="FL49" s="23">
        <f t="shared" si="28"/>
        <v>0</v>
      </c>
      <c r="FM49" s="23">
        <f t="shared" si="28"/>
        <v>0</v>
      </c>
      <c r="FN49" s="23">
        <f t="shared" si="28"/>
        <v>0</v>
      </c>
      <c r="FO49" s="23">
        <f t="shared" si="28"/>
        <v>0</v>
      </c>
      <c r="FP49" s="23">
        <f t="shared" si="28"/>
        <v>0</v>
      </c>
      <c r="FQ49" s="23">
        <f t="shared" si="28"/>
        <v>0</v>
      </c>
      <c r="FR49" s="23">
        <f t="shared" si="28"/>
        <v>0</v>
      </c>
      <c r="FS49" s="23">
        <f t="shared" si="28"/>
        <v>0</v>
      </c>
      <c r="FT49" s="23">
        <f t="shared" si="28"/>
        <v>0</v>
      </c>
      <c r="FU49" s="23">
        <f t="shared" si="28"/>
        <v>0</v>
      </c>
      <c r="FV49" s="23">
        <f t="shared" si="28"/>
        <v>0</v>
      </c>
      <c r="FW49" s="23">
        <f t="shared" si="28"/>
        <v>0</v>
      </c>
      <c r="FX49" s="23">
        <f t="shared" si="28"/>
        <v>0</v>
      </c>
      <c r="FY49" s="23">
        <f t="shared" si="28"/>
        <v>0</v>
      </c>
      <c r="FZ49" s="23">
        <f t="shared" si="28"/>
        <v>0</v>
      </c>
      <c r="GA49" s="23">
        <f t="shared" si="28"/>
        <v>0</v>
      </c>
      <c r="GB49" s="23">
        <f t="shared" si="28"/>
        <v>0</v>
      </c>
      <c r="GC49" s="23">
        <f t="shared" si="28"/>
        <v>0</v>
      </c>
      <c r="GD49" s="23">
        <f t="shared" si="28"/>
        <v>0</v>
      </c>
      <c r="GE49" s="23">
        <f t="shared" si="28"/>
        <v>0</v>
      </c>
      <c r="GF49" s="23">
        <f t="shared" si="28"/>
        <v>0</v>
      </c>
      <c r="GG49" s="23">
        <f t="shared" si="28"/>
        <v>0</v>
      </c>
      <c r="GH49" s="23">
        <f t="shared" si="28"/>
        <v>0</v>
      </c>
      <c r="GI49" s="23">
        <f t="shared" si="28"/>
        <v>0</v>
      </c>
      <c r="GJ49" s="23">
        <f t="shared" si="28"/>
        <v>0</v>
      </c>
      <c r="GK49" s="23">
        <f t="shared" si="28"/>
        <v>0</v>
      </c>
      <c r="GL49" s="23">
        <f t="shared" si="28"/>
        <v>0</v>
      </c>
      <c r="GM49" s="23">
        <f t="shared" si="28"/>
        <v>0</v>
      </c>
      <c r="GN49" s="23">
        <f t="shared" si="28"/>
        <v>0</v>
      </c>
      <c r="GO49" s="23">
        <f t="shared" si="28"/>
        <v>0</v>
      </c>
      <c r="GP49" s="23">
        <f t="shared" si="28"/>
        <v>0</v>
      </c>
      <c r="GQ49" s="23">
        <f t="shared" si="28"/>
        <v>0</v>
      </c>
      <c r="GR49" s="23">
        <f t="shared" ref="GR49:JC49" si="29">IF($D$15=GR46,0,IF($D$15&lt;=GR46,IF(($D$15=GR46),$D$20,IF(($D$15+$D$14-1)&gt;=GR46,$D$21,0)),0))</f>
        <v>0</v>
      </c>
      <c r="GS49" s="23">
        <f t="shared" si="29"/>
        <v>0</v>
      </c>
      <c r="GT49" s="23">
        <f t="shared" si="29"/>
        <v>0</v>
      </c>
      <c r="GU49" s="23">
        <f t="shared" si="29"/>
        <v>0</v>
      </c>
      <c r="GV49" s="23">
        <f t="shared" si="29"/>
        <v>0</v>
      </c>
      <c r="GW49" s="23">
        <f t="shared" si="29"/>
        <v>0</v>
      </c>
      <c r="GX49" s="23">
        <f t="shared" si="29"/>
        <v>0</v>
      </c>
      <c r="GY49" s="23">
        <f t="shared" si="29"/>
        <v>0</v>
      </c>
      <c r="GZ49" s="23">
        <f t="shared" si="29"/>
        <v>0</v>
      </c>
      <c r="HA49" s="23">
        <f t="shared" si="29"/>
        <v>0</v>
      </c>
      <c r="HB49" s="23">
        <f t="shared" si="29"/>
        <v>0</v>
      </c>
      <c r="HC49" s="23">
        <f t="shared" si="29"/>
        <v>0</v>
      </c>
      <c r="HD49" s="23">
        <f t="shared" si="29"/>
        <v>0</v>
      </c>
      <c r="HE49" s="23">
        <f t="shared" si="29"/>
        <v>0</v>
      </c>
      <c r="HF49" s="23">
        <f t="shared" si="29"/>
        <v>0</v>
      </c>
      <c r="HG49" s="23">
        <f t="shared" si="29"/>
        <v>0</v>
      </c>
      <c r="HH49" s="23">
        <f t="shared" si="29"/>
        <v>0</v>
      </c>
      <c r="HI49" s="23">
        <f t="shared" si="29"/>
        <v>0</v>
      </c>
      <c r="HJ49" s="23">
        <f t="shared" si="29"/>
        <v>0</v>
      </c>
      <c r="HK49" s="23">
        <f t="shared" si="29"/>
        <v>0</v>
      </c>
      <c r="HL49" s="23">
        <f t="shared" si="29"/>
        <v>0</v>
      </c>
      <c r="HM49" s="23">
        <f t="shared" si="29"/>
        <v>0</v>
      </c>
      <c r="HN49" s="23">
        <f t="shared" si="29"/>
        <v>0</v>
      </c>
      <c r="HO49" s="23">
        <f t="shared" si="29"/>
        <v>0</v>
      </c>
      <c r="HP49" s="23">
        <f t="shared" si="29"/>
        <v>0</v>
      </c>
      <c r="HQ49" s="23">
        <f t="shared" si="29"/>
        <v>0</v>
      </c>
      <c r="HR49" s="23">
        <f t="shared" si="29"/>
        <v>0</v>
      </c>
      <c r="HS49" s="23">
        <f t="shared" si="29"/>
        <v>0</v>
      </c>
      <c r="HT49" s="23">
        <f t="shared" si="29"/>
        <v>0</v>
      </c>
      <c r="HU49" s="23">
        <f t="shared" si="29"/>
        <v>0</v>
      </c>
      <c r="HV49" s="23">
        <f t="shared" si="29"/>
        <v>0</v>
      </c>
      <c r="HW49" s="23">
        <f t="shared" si="29"/>
        <v>0</v>
      </c>
      <c r="HX49" s="23">
        <f t="shared" si="29"/>
        <v>0</v>
      </c>
      <c r="HY49" s="23">
        <f t="shared" si="29"/>
        <v>0</v>
      </c>
      <c r="HZ49" s="23">
        <f t="shared" si="29"/>
        <v>0</v>
      </c>
      <c r="IA49" s="23">
        <f t="shared" si="29"/>
        <v>0</v>
      </c>
      <c r="IB49" s="23">
        <f t="shared" si="29"/>
        <v>0</v>
      </c>
      <c r="IC49" s="23">
        <f t="shared" si="29"/>
        <v>0</v>
      </c>
      <c r="ID49" s="23">
        <f t="shared" si="29"/>
        <v>0</v>
      </c>
      <c r="IE49" s="23">
        <f t="shared" si="29"/>
        <v>0</v>
      </c>
      <c r="IF49" s="23">
        <f t="shared" si="29"/>
        <v>0</v>
      </c>
      <c r="IG49" s="23">
        <f t="shared" si="29"/>
        <v>0</v>
      </c>
      <c r="IH49" s="23">
        <f t="shared" si="29"/>
        <v>0</v>
      </c>
      <c r="II49" s="23">
        <f t="shared" si="29"/>
        <v>0</v>
      </c>
      <c r="IJ49" s="23">
        <f t="shared" si="29"/>
        <v>0</v>
      </c>
      <c r="IK49" s="23">
        <f t="shared" si="29"/>
        <v>0</v>
      </c>
      <c r="IL49" s="23">
        <f t="shared" si="29"/>
        <v>0</v>
      </c>
      <c r="IM49" s="23">
        <f t="shared" si="29"/>
        <v>0</v>
      </c>
      <c r="IN49" s="23">
        <f t="shared" si="29"/>
        <v>0</v>
      </c>
      <c r="IO49" s="23">
        <f t="shared" si="29"/>
        <v>0</v>
      </c>
      <c r="IP49" s="23">
        <f t="shared" si="29"/>
        <v>0</v>
      </c>
      <c r="IQ49" s="23">
        <f t="shared" si="29"/>
        <v>0</v>
      </c>
      <c r="IR49" s="23">
        <f t="shared" si="29"/>
        <v>0</v>
      </c>
      <c r="IS49" s="23">
        <f t="shared" si="29"/>
        <v>0</v>
      </c>
      <c r="IT49" s="23">
        <f t="shared" si="29"/>
        <v>0</v>
      </c>
      <c r="IU49" s="23">
        <f t="shared" si="29"/>
        <v>0</v>
      </c>
      <c r="IV49" s="23">
        <f t="shared" si="29"/>
        <v>0</v>
      </c>
      <c r="IW49" s="23">
        <f t="shared" si="29"/>
        <v>0</v>
      </c>
      <c r="IX49" s="23">
        <f t="shared" si="29"/>
        <v>0</v>
      </c>
      <c r="IY49" s="23">
        <f t="shared" si="29"/>
        <v>0</v>
      </c>
      <c r="IZ49" s="23">
        <f t="shared" si="29"/>
        <v>0</v>
      </c>
      <c r="JA49" s="23">
        <f t="shared" si="29"/>
        <v>0</v>
      </c>
      <c r="JB49" s="23">
        <f t="shared" si="29"/>
        <v>0</v>
      </c>
      <c r="JC49" s="23">
        <f t="shared" si="29"/>
        <v>0</v>
      </c>
      <c r="JD49" s="23">
        <f t="shared" ref="JD49:LO49" si="30">IF($D$15=JD46,0,IF($D$15&lt;=JD46,IF(($D$15=JD46),$D$20,IF(($D$15+$D$14-1)&gt;=JD46,$D$21,0)),0))</f>
        <v>0</v>
      </c>
      <c r="JE49" s="23">
        <f t="shared" si="30"/>
        <v>0</v>
      </c>
      <c r="JF49" s="23">
        <f t="shared" si="30"/>
        <v>0</v>
      </c>
      <c r="JG49" s="23">
        <f t="shared" si="30"/>
        <v>0</v>
      </c>
      <c r="JH49" s="23">
        <f t="shared" si="30"/>
        <v>0</v>
      </c>
      <c r="JI49" s="23">
        <f t="shared" si="30"/>
        <v>0</v>
      </c>
      <c r="JJ49" s="23">
        <f t="shared" si="30"/>
        <v>0</v>
      </c>
      <c r="JK49" s="23">
        <f t="shared" si="30"/>
        <v>0</v>
      </c>
      <c r="JL49" s="23">
        <f t="shared" si="30"/>
        <v>0</v>
      </c>
      <c r="JM49" s="23">
        <f t="shared" si="30"/>
        <v>0</v>
      </c>
      <c r="JN49" s="23">
        <f t="shared" si="30"/>
        <v>0</v>
      </c>
      <c r="JO49" s="23">
        <f t="shared" si="30"/>
        <v>0</v>
      </c>
      <c r="JP49" s="23">
        <f t="shared" si="30"/>
        <v>0</v>
      </c>
      <c r="JQ49" s="23">
        <f t="shared" si="30"/>
        <v>0</v>
      </c>
      <c r="JR49" s="23">
        <f t="shared" si="30"/>
        <v>0</v>
      </c>
      <c r="JS49" s="23">
        <f t="shared" si="30"/>
        <v>0</v>
      </c>
      <c r="JT49" s="23">
        <f t="shared" si="30"/>
        <v>0</v>
      </c>
      <c r="JU49" s="23">
        <f t="shared" si="30"/>
        <v>0</v>
      </c>
      <c r="JV49" s="23">
        <f t="shared" si="30"/>
        <v>0</v>
      </c>
      <c r="JW49" s="23">
        <f t="shared" si="30"/>
        <v>0</v>
      </c>
      <c r="JX49" s="23">
        <f t="shared" si="30"/>
        <v>0</v>
      </c>
      <c r="JY49" s="23">
        <f t="shared" si="30"/>
        <v>0</v>
      </c>
      <c r="JZ49" s="23">
        <f t="shared" si="30"/>
        <v>0</v>
      </c>
      <c r="KA49" s="23">
        <f t="shared" si="30"/>
        <v>0</v>
      </c>
      <c r="KB49" s="23">
        <f t="shared" si="30"/>
        <v>0</v>
      </c>
      <c r="KC49" s="23">
        <f t="shared" si="30"/>
        <v>0</v>
      </c>
      <c r="KD49" s="23">
        <f t="shared" si="30"/>
        <v>0</v>
      </c>
      <c r="KE49" s="23">
        <f t="shared" si="30"/>
        <v>0</v>
      </c>
      <c r="KF49" s="23">
        <f t="shared" si="30"/>
        <v>0</v>
      </c>
      <c r="KG49" s="23">
        <f t="shared" si="30"/>
        <v>0</v>
      </c>
      <c r="KH49" s="23">
        <f t="shared" si="30"/>
        <v>0</v>
      </c>
      <c r="KI49" s="23">
        <f t="shared" si="30"/>
        <v>0</v>
      </c>
      <c r="KJ49" s="23">
        <f t="shared" si="30"/>
        <v>0</v>
      </c>
      <c r="KK49" s="23">
        <f t="shared" si="30"/>
        <v>0</v>
      </c>
      <c r="KL49" s="23">
        <f t="shared" si="30"/>
        <v>0</v>
      </c>
      <c r="KM49" s="23">
        <f t="shared" si="30"/>
        <v>0</v>
      </c>
      <c r="KN49" s="23">
        <f t="shared" si="30"/>
        <v>0</v>
      </c>
      <c r="KO49" s="23">
        <f t="shared" si="30"/>
        <v>0</v>
      </c>
      <c r="KP49" s="23">
        <f t="shared" si="30"/>
        <v>0</v>
      </c>
      <c r="KQ49" s="23">
        <f t="shared" si="30"/>
        <v>0</v>
      </c>
      <c r="KR49" s="23">
        <f t="shared" si="30"/>
        <v>0</v>
      </c>
      <c r="KS49" s="23">
        <f t="shared" si="30"/>
        <v>0</v>
      </c>
      <c r="KT49" s="23">
        <f t="shared" si="30"/>
        <v>0</v>
      </c>
      <c r="KU49" s="23">
        <f t="shared" si="30"/>
        <v>0</v>
      </c>
      <c r="KV49" s="23">
        <f t="shared" si="30"/>
        <v>0</v>
      </c>
      <c r="KW49" s="23">
        <f t="shared" si="30"/>
        <v>0</v>
      </c>
      <c r="KX49" s="23">
        <f t="shared" si="30"/>
        <v>0</v>
      </c>
      <c r="KY49" s="23">
        <f t="shared" si="30"/>
        <v>0</v>
      </c>
      <c r="KZ49" s="23">
        <f t="shared" si="30"/>
        <v>0</v>
      </c>
      <c r="LA49" s="23">
        <f t="shared" si="30"/>
        <v>0</v>
      </c>
      <c r="LB49" s="23">
        <f t="shared" si="30"/>
        <v>0</v>
      </c>
      <c r="LC49" s="23">
        <f t="shared" si="30"/>
        <v>0</v>
      </c>
      <c r="LD49" s="23">
        <f t="shared" si="30"/>
        <v>0</v>
      </c>
      <c r="LE49" s="23">
        <f t="shared" si="30"/>
        <v>0</v>
      </c>
      <c r="LF49" s="23">
        <f t="shared" si="30"/>
        <v>0</v>
      </c>
      <c r="LG49" s="23">
        <f t="shared" si="30"/>
        <v>0</v>
      </c>
      <c r="LH49" s="23">
        <f t="shared" si="30"/>
        <v>0</v>
      </c>
      <c r="LI49" s="23">
        <f t="shared" si="30"/>
        <v>0</v>
      </c>
      <c r="LJ49" s="23">
        <f t="shared" si="30"/>
        <v>0</v>
      </c>
      <c r="LK49" s="23">
        <f t="shared" si="30"/>
        <v>0</v>
      </c>
      <c r="LL49" s="23">
        <f t="shared" si="30"/>
        <v>0</v>
      </c>
      <c r="LM49" s="23">
        <f t="shared" si="30"/>
        <v>0</v>
      </c>
      <c r="LN49" s="23">
        <f t="shared" si="30"/>
        <v>0</v>
      </c>
      <c r="LO49" s="23">
        <f t="shared" si="30"/>
        <v>0</v>
      </c>
      <c r="LP49" s="23">
        <f t="shared" ref="LP49:MY49" si="31">IF($D$15=LP46,0,IF($D$15&lt;=LP46,IF(($D$15=LP46),$D$20,IF(($D$15+$D$14-1)&gt;=LP46,$D$21,0)),0))</f>
        <v>0</v>
      </c>
      <c r="LQ49" s="23">
        <f t="shared" si="31"/>
        <v>0</v>
      </c>
      <c r="LR49" s="23">
        <f t="shared" si="31"/>
        <v>0</v>
      </c>
      <c r="LS49" s="23">
        <f t="shared" si="31"/>
        <v>0</v>
      </c>
      <c r="LT49" s="23">
        <f t="shared" si="31"/>
        <v>0</v>
      </c>
      <c r="LU49" s="23">
        <f t="shared" si="31"/>
        <v>0</v>
      </c>
      <c r="LV49" s="23">
        <f t="shared" si="31"/>
        <v>0</v>
      </c>
      <c r="LW49" s="23">
        <f t="shared" si="31"/>
        <v>0</v>
      </c>
      <c r="LX49" s="23">
        <f t="shared" si="31"/>
        <v>0</v>
      </c>
      <c r="LY49" s="23">
        <f t="shared" si="31"/>
        <v>0</v>
      </c>
      <c r="LZ49" s="23">
        <f t="shared" si="31"/>
        <v>0</v>
      </c>
      <c r="MA49" s="23">
        <f t="shared" si="31"/>
        <v>0</v>
      </c>
      <c r="MB49" s="23">
        <f t="shared" si="31"/>
        <v>0</v>
      </c>
      <c r="MC49" s="23">
        <f t="shared" si="31"/>
        <v>0</v>
      </c>
      <c r="MD49" s="23">
        <f t="shared" si="31"/>
        <v>0</v>
      </c>
      <c r="ME49" s="23">
        <f t="shared" si="31"/>
        <v>0</v>
      </c>
      <c r="MF49" s="23">
        <f t="shared" si="31"/>
        <v>0</v>
      </c>
      <c r="MG49" s="23">
        <f t="shared" si="31"/>
        <v>0</v>
      </c>
      <c r="MH49" s="23">
        <f t="shared" si="31"/>
        <v>0</v>
      </c>
      <c r="MI49" s="23">
        <f t="shared" si="31"/>
        <v>0</v>
      </c>
      <c r="MJ49" s="23">
        <f t="shared" si="31"/>
        <v>0</v>
      </c>
      <c r="MK49" s="23">
        <f t="shared" si="31"/>
        <v>0</v>
      </c>
      <c r="ML49" s="23">
        <f t="shared" si="31"/>
        <v>0</v>
      </c>
      <c r="MM49" s="23">
        <f t="shared" si="31"/>
        <v>0</v>
      </c>
      <c r="MN49" s="23">
        <f t="shared" si="31"/>
        <v>0</v>
      </c>
      <c r="MO49" s="23">
        <f t="shared" si="31"/>
        <v>0</v>
      </c>
      <c r="MP49" s="23">
        <f t="shared" si="31"/>
        <v>0</v>
      </c>
      <c r="MQ49" s="23">
        <f t="shared" si="31"/>
        <v>0</v>
      </c>
      <c r="MR49" s="23">
        <f t="shared" si="31"/>
        <v>0</v>
      </c>
      <c r="MS49" s="23">
        <f t="shared" si="31"/>
        <v>0</v>
      </c>
      <c r="MT49" s="23">
        <f t="shared" si="31"/>
        <v>0</v>
      </c>
      <c r="MU49" s="23">
        <f t="shared" si="31"/>
        <v>0</v>
      </c>
      <c r="MV49" s="23">
        <f t="shared" si="31"/>
        <v>0</v>
      </c>
      <c r="MW49" s="23">
        <f t="shared" si="31"/>
        <v>0</v>
      </c>
      <c r="MX49" s="23">
        <f t="shared" si="31"/>
        <v>0</v>
      </c>
      <c r="MY49" s="23">
        <f t="shared" si="31"/>
        <v>0</v>
      </c>
    </row>
    <row r="50" spans="3:363" x14ac:dyDescent="0.35">
      <c r="C50" s="4" t="s">
        <v>645</v>
      </c>
      <c r="D50" s="23">
        <f>IF(D46/12&lt;=$E$6,D48*($D$5+$E$5)/12,IF(D46/12&lt;=$F$6,D48*($D$5+$E$5+$F$5)/12,IF(D46/12&lt;=$G$6,D48*($D$5+$E$5+$F$5+$G$5)/12,IF(D46/12&lt;=$H$6,D48*($D$5+$E$5+$F$5+$G$5+$H$5)/12,IF(D46/12&lt;=$I$6,D48*($D$5+$E$5+$F$5+$G$5+$H$5+$I$5)/12,IF(D46/12&gt;$I$6,D48*($D$5+$E$5+$F$5+$G$5+$H$5+$I$5)/12))))))</f>
        <v>0</v>
      </c>
      <c r="E50" s="23">
        <f>IF(E46/12&lt;=$E$6,E48*($D$5+$E$5)/12,IF(E46/12&lt;=$F$6,E48*($D$5+$E$5+$F$5)/12,IF(E46/12&lt;=$G$6,E48*($D$5+$E$5+$F$5+$G$5)/12,IF(E46/12&lt;=$H$6,E48*($D$5+$E$5+$F$5+$G$5+$H$5)/12,IF(E46/12&lt;=$I$6,E48*($D$5+$E$5+$F$5+$G$5+$H$5+$I$5)/12,IF(E46/12&gt;$I$6,E48*($D$5+$E$5+$F$5+$G$5+$H$5+$I$5)/12))))))</f>
        <v>0</v>
      </c>
      <c r="F50" s="23">
        <f t="shared" ref="F50:BQ50" si="32">IF(F46/12&lt;=$E$6,F48*($D$5+$E$5)/12,IF(F46/12&lt;=$F$6,F48*($D$5+$E$5+$F$5)/12,IF(F46/12&lt;=$G$6,F48*($D$5+$E$5+$F$5+$G$5)/12,IF(F46/12&lt;=$H$6,F48*($D$5+$E$5+$F$5+$G$5+$H$5)/12,IF(F46/12&lt;=$I$6,F48*($D$5+$E$5+$F$5+$G$5+$H$5+$I$5)/12,IF(F46/12&gt;$I$6,F48*($D$5+$E$5+$F$5+$G$5+$H$5+$I$5)/12))))))</f>
        <v>0</v>
      </c>
      <c r="G50" s="23">
        <f t="shared" si="32"/>
        <v>0</v>
      </c>
      <c r="H50" s="23">
        <f t="shared" si="32"/>
        <v>0</v>
      </c>
      <c r="I50" s="23">
        <f>IF(I46/12&lt;=$E$6,I48*($D$5+$E$5)/12,IF(I46/12&lt;=$F$6,I48*($D$5+$E$5+$F$5)/12,IF(I46/12&lt;=$G$6,I48*($D$5+$E$5+$F$5+$G$5)/12,IF(I46/12&lt;=$H$6,I48*($D$5+$E$5+$F$5+$G$5+$H$5)/12,IF(I46/12&lt;=$I$6,I48*($D$5+$E$5+$F$5+$G$5+$H$5+$I$5)/12,IF(I46/12&gt;$I$6,I48*($D$5+$E$5+$F$5+$G$5+$H$5+$I$5)/12))))))</f>
        <v>0</v>
      </c>
      <c r="J50" s="23">
        <f t="shared" si="32"/>
        <v>0</v>
      </c>
      <c r="K50" s="23">
        <f t="shared" si="32"/>
        <v>0</v>
      </c>
      <c r="L50" s="23">
        <f t="shared" si="32"/>
        <v>0</v>
      </c>
      <c r="M50" s="23">
        <f t="shared" si="32"/>
        <v>0</v>
      </c>
      <c r="N50" s="23">
        <f t="shared" si="32"/>
        <v>0</v>
      </c>
      <c r="O50" s="23">
        <f t="shared" si="32"/>
        <v>0</v>
      </c>
      <c r="P50" s="23">
        <f t="shared" si="32"/>
        <v>0</v>
      </c>
      <c r="Q50" s="23">
        <f t="shared" si="32"/>
        <v>0</v>
      </c>
      <c r="R50" s="23">
        <f t="shared" si="32"/>
        <v>0</v>
      </c>
      <c r="S50" s="23">
        <f t="shared" si="32"/>
        <v>0</v>
      </c>
      <c r="T50" s="23">
        <f t="shared" si="32"/>
        <v>0</v>
      </c>
      <c r="U50" s="23">
        <f t="shared" si="32"/>
        <v>0</v>
      </c>
      <c r="V50" s="23">
        <f t="shared" si="32"/>
        <v>0</v>
      </c>
      <c r="W50" s="23">
        <f t="shared" si="32"/>
        <v>0</v>
      </c>
      <c r="X50" s="23">
        <f t="shared" si="32"/>
        <v>0</v>
      </c>
      <c r="Y50" s="23">
        <f t="shared" si="32"/>
        <v>0</v>
      </c>
      <c r="Z50" s="23">
        <f t="shared" si="32"/>
        <v>0</v>
      </c>
      <c r="AA50" s="23">
        <f t="shared" si="32"/>
        <v>0</v>
      </c>
      <c r="AB50" s="23">
        <f t="shared" si="32"/>
        <v>0</v>
      </c>
      <c r="AC50" s="23">
        <f t="shared" si="32"/>
        <v>0</v>
      </c>
      <c r="AD50" s="23">
        <f t="shared" si="32"/>
        <v>0</v>
      </c>
      <c r="AE50" s="23">
        <f t="shared" si="32"/>
        <v>0</v>
      </c>
      <c r="AF50" s="23">
        <f t="shared" si="32"/>
        <v>0</v>
      </c>
      <c r="AG50" s="23">
        <f t="shared" si="32"/>
        <v>0</v>
      </c>
      <c r="AH50" s="23">
        <f t="shared" si="32"/>
        <v>0</v>
      </c>
      <c r="AI50" s="23">
        <f t="shared" si="32"/>
        <v>0</v>
      </c>
      <c r="AJ50" s="23">
        <f t="shared" si="32"/>
        <v>0</v>
      </c>
      <c r="AK50" s="23">
        <f t="shared" si="32"/>
        <v>0</v>
      </c>
      <c r="AL50" s="23">
        <f t="shared" si="32"/>
        <v>0</v>
      </c>
      <c r="AM50" s="23">
        <f t="shared" si="32"/>
        <v>0</v>
      </c>
      <c r="AN50" s="23">
        <f t="shared" si="32"/>
        <v>0</v>
      </c>
      <c r="AO50" s="23">
        <f t="shared" si="32"/>
        <v>0</v>
      </c>
      <c r="AP50" s="23">
        <f t="shared" si="32"/>
        <v>0</v>
      </c>
      <c r="AQ50" s="23">
        <f t="shared" si="32"/>
        <v>0</v>
      </c>
      <c r="AR50" s="23">
        <f t="shared" si="32"/>
        <v>0</v>
      </c>
      <c r="AS50" s="23">
        <f t="shared" si="32"/>
        <v>0</v>
      </c>
      <c r="AT50" s="23">
        <f t="shared" si="32"/>
        <v>0</v>
      </c>
      <c r="AU50" s="23">
        <f t="shared" si="32"/>
        <v>0</v>
      </c>
      <c r="AV50" s="23">
        <f t="shared" si="32"/>
        <v>0</v>
      </c>
      <c r="AW50" s="23">
        <f t="shared" si="32"/>
        <v>0</v>
      </c>
      <c r="AX50" s="23">
        <f t="shared" si="32"/>
        <v>0</v>
      </c>
      <c r="AY50" s="23">
        <f t="shared" si="32"/>
        <v>0</v>
      </c>
      <c r="AZ50" s="23">
        <f t="shared" si="32"/>
        <v>0</v>
      </c>
      <c r="BA50" s="23">
        <f t="shared" si="32"/>
        <v>0</v>
      </c>
      <c r="BB50" s="23">
        <f t="shared" si="32"/>
        <v>0</v>
      </c>
      <c r="BC50" s="23">
        <f t="shared" si="32"/>
        <v>0</v>
      </c>
      <c r="BD50" s="23">
        <f t="shared" si="32"/>
        <v>0</v>
      </c>
      <c r="BE50" s="23">
        <f t="shared" si="32"/>
        <v>0</v>
      </c>
      <c r="BF50" s="23">
        <f t="shared" si="32"/>
        <v>0</v>
      </c>
      <c r="BG50" s="23">
        <f t="shared" si="32"/>
        <v>0</v>
      </c>
      <c r="BH50" s="23">
        <f t="shared" si="32"/>
        <v>0</v>
      </c>
      <c r="BI50" s="23">
        <f t="shared" si="32"/>
        <v>0</v>
      </c>
      <c r="BJ50" s="23">
        <f t="shared" si="32"/>
        <v>0</v>
      </c>
      <c r="BK50" s="23">
        <f t="shared" si="32"/>
        <v>0</v>
      </c>
      <c r="BL50" s="23">
        <f t="shared" si="32"/>
        <v>0</v>
      </c>
      <c r="BM50" s="23">
        <f t="shared" si="32"/>
        <v>0</v>
      </c>
      <c r="BN50" s="23">
        <f t="shared" si="32"/>
        <v>0</v>
      </c>
      <c r="BO50" s="23">
        <f t="shared" si="32"/>
        <v>0</v>
      </c>
      <c r="BP50" s="23">
        <f t="shared" si="32"/>
        <v>0</v>
      </c>
      <c r="BQ50" s="23">
        <f t="shared" si="32"/>
        <v>0</v>
      </c>
      <c r="BR50" s="23">
        <f t="shared" ref="BR50:EC50" si="33">IF(BR46/12&lt;=$E$6,BR48*($D$5+$E$5)/12,IF(BR46/12&lt;=$F$6,BR48*($D$5+$E$5+$F$5)/12,IF(BR46/12&lt;=$G$6,BR48*($D$5+$E$5+$F$5+$G$5)/12,IF(BR46/12&lt;=$H$6,BR48*($D$5+$E$5+$F$5+$G$5+$H$5)/12,IF(BR46/12&lt;=$I$6,BR48*($D$5+$E$5+$F$5+$G$5+$H$5+$I$5)/12,IF(BR46/12&gt;$I$6,BR48*($D$5+$E$5+$F$5+$G$5+$H$5+$I$5)/12))))))</f>
        <v>0</v>
      </c>
      <c r="BS50" s="23">
        <f t="shared" si="33"/>
        <v>0</v>
      </c>
      <c r="BT50" s="23">
        <f t="shared" si="33"/>
        <v>0</v>
      </c>
      <c r="BU50" s="23">
        <f t="shared" si="33"/>
        <v>0</v>
      </c>
      <c r="BV50" s="23">
        <f t="shared" si="33"/>
        <v>0</v>
      </c>
      <c r="BW50" s="23">
        <f t="shared" si="33"/>
        <v>0</v>
      </c>
      <c r="BX50" s="23">
        <f t="shared" si="33"/>
        <v>0</v>
      </c>
      <c r="BY50" s="23">
        <f t="shared" si="33"/>
        <v>0</v>
      </c>
      <c r="BZ50" s="23">
        <f t="shared" si="33"/>
        <v>0</v>
      </c>
      <c r="CA50" s="23">
        <f t="shared" si="33"/>
        <v>0</v>
      </c>
      <c r="CB50" s="23">
        <f t="shared" si="33"/>
        <v>0</v>
      </c>
      <c r="CC50" s="23">
        <f t="shared" si="33"/>
        <v>0</v>
      </c>
      <c r="CD50" s="23">
        <f t="shared" si="33"/>
        <v>0</v>
      </c>
      <c r="CE50" s="23">
        <f t="shared" si="33"/>
        <v>0</v>
      </c>
      <c r="CF50" s="23">
        <f t="shared" si="33"/>
        <v>0</v>
      </c>
      <c r="CG50" s="23">
        <f t="shared" si="33"/>
        <v>0</v>
      </c>
      <c r="CH50" s="23">
        <f t="shared" si="33"/>
        <v>0</v>
      </c>
      <c r="CI50" s="23">
        <f t="shared" si="33"/>
        <v>0</v>
      </c>
      <c r="CJ50" s="23">
        <f t="shared" si="33"/>
        <v>0</v>
      </c>
      <c r="CK50" s="23">
        <f t="shared" si="33"/>
        <v>0</v>
      </c>
      <c r="CL50" s="23">
        <f t="shared" si="33"/>
        <v>0</v>
      </c>
      <c r="CM50" s="23">
        <f t="shared" si="33"/>
        <v>0</v>
      </c>
      <c r="CN50" s="23">
        <f t="shared" si="33"/>
        <v>0</v>
      </c>
      <c r="CO50" s="23">
        <f t="shared" si="33"/>
        <v>0</v>
      </c>
      <c r="CP50" s="23">
        <f t="shared" si="33"/>
        <v>0</v>
      </c>
      <c r="CQ50" s="23">
        <f t="shared" si="33"/>
        <v>0</v>
      </c>
      <c r="CR50" s="23">
        <f t="shared" si="33"/>
        <v>0</v>
      </c>
      <c r="CS50" s="23">
        <f t="shared" si="33"/>
        <v>0</v>
      </c>
      <c r="CT50" s="23">
        <f t="shared" si="33"/>
        <v>0</v>
      </c>
      <c r="CU50" s="23">
        <f t="shared" si="33"/>
        <v>0</v>
      </c>
      <c r="CV50" s="23">
        <f t="shared" si="33"/>
        <v>0</v>
      </c>
      <c r="CW50" s="23">
        <f t="shared" si="33"/>
        <v>0</v>
      </c>
      <c r="CX50" s="23">
        <f t="shared" si="33"/>
        <v>0</v>
      </c>
      <c r="CY50" s="23">
        <f t="shared" si="33"/>
        <v>0</v>
      </c>
      <c r="CZ50" s="23">
        <f t="shared" si="33"/>
        <v>0</v>
      </c>
      <c r="DA50" s="23">
        <f t="shared" si="33"/>
        <v>0</v>
      </c>
      <c r="DB50" s="23">
        <f t="shared" si="33"/>
        <v>0</v>
      </c>
      <c r="DC50" s="23">
        <f t="shared" si="33"/>
        <v>0</v>
      </c>
      <c r="DD50" s="23">
        <f t="shared" si="33"/>
        <v>0</v>
      </c>
      <c r="DE50" s="23">
        <f t="shared" si="33"/>
        <v>0</v>
      </c>
      <c r="DF50" s="23">
        <f t="shared" si="33"/>
        <v>0</v>
      </c>
      <c r="DG50" s="23">
        <f t="shared" si="33"/>
        <v>0</v>
      </c>
      <c r="DH50" s="23">
        <f t="shared" si="33"/>
        <v>0</v>
      </c>
      <c r="DI50" s="23">
        <f t="shared" si="33"/>
        <v>0</v>
      </c>
      <c r="DJ50" s="23">
        <f t="shared" si="33"/>
        <v>0</v>
      </c>
      <c r="DK50" s="23">
        <f t="shared" si="33"/>
        <v>0</v>
      </c>
      <c r="DL50" s="23">
        <f t="shared" si="33"/>
        <v>0</v>
      </c>
      <c r="DM50" s="23">
        <f t="shared" si="33"/>
        <v>0</v>
      </c>
      <c r="DN50" s="23">
        <f t="shared" si="33"/>
        <v>0</v>
      </c>
      <c r="DO50" s="23">
        <f t="shared" si="33"/>
        <v>0</v>
      </c>
      <c r="DP50" s="23">
        <f t="shared" si="33"/>
        <v>0</v>
      </c>
      <c r="DQ50" s="23">
        <f t="shared" si="33"/>
        <v>0</v>
      </c>
      <c r="DR50" s="23">
        <f t="shared" si="33"/>
        <v>0</v>
      </c>
      <c r="DS50" s="23">
        <f t="shared" si="33"/>
        <v>0</v>
      </c>
      <c r="DT50" s="23">
        <f t="shared" si="33"/>
        <v>0</v>
      </c>
      <c r="DU50" s="23">
        <f t="shared" si="33"/>
        <v>0</v>
      </c>
      <c r="DV50" s="23">
        <f t="shared" si="33"/>
        <v>0</v>
      </c>
      <c r="DW50" s="23">
        <f t="shared" si="33"/>
        <v>0</v>
      </c>
      <c r="DX50" s="23">
        <f t="shared" si="33"/>
        <v>0</v>
      </c>
      <c r="DY50" s="23">
        <f t="shared" si="33"/>
        <v>0</v>
      </c>
      <c r="DZ50" s="23">
        <f t="shared" si="33"/>
        <v>0</v>
      </c>
      <c r="EA50" s="23">
        <f t="shared" si="33"/>
        <v>0</v>
      </c>
      <c r="EB50" s="23">
        <f t="shared" si="33"/>
        <v>0</v>
      </c>
      <c r="EC50" s="23">
        <f t="shared" si="33"/>
        <v>0</v>
      </c>
      <c r="ED50" s="23">
        <f t="shared" ref="ED50:GO50" si="34">IF(ED46/12&lt;=$E$6,ED48*($D$5+$E$5)/12,IF(ED46/12&lt;=$F$6,ED48*($D$5+$E$5+$F$5)/12,IF(ED46/12&lt;=$G$6,ED48*($D$5+$E$5+$F$5+$G$5)/12,IF(ED46/12&lt;=$H$6,ED48*($D$5+$E$5+$F$5+$G$5+$H$5)/12,IF(ED46/12&lt;=$I$6,ED48*($D$5+$E$5+$F$5+$G$5+$H$5+$I$5)/12,IF(ED46/12&gt;$I$6,ED48*($D$5+$E$5+$F$5+$G$5+$H$5+$I$5)/12))))))</f>
        <v>0</v>
      </c>
      <c r="EE50" s="23">
        <f t="shared" si="34"/>
        <v>0</v>
      </c>
      <c r="EF50" s="23">
        <f t="shared" si="34"/>
        <v>0</v>
      </c>
      <c r="EG50" s="23">
        <f t="shared" si="34"/>
        <v>0</v>
      </c>
      <c r="EH50" s="23">
        <f t="shared" si="34"/>
        <v>0</v>
      </c>
      <c r="EI50" s="23">
        <f t="shared" si="34"/>
        <v>0</v>
      </c>
      <c r="EJ50" s="23">
        <f t="shared" si="34"/>
        <v>0</v>
      </c>
      <c r="EK50" s="23">
        <f t="shared" si="34"/>
        <v>0</v>
      </c>
      <c r="EL50" s="23">
        <f t="shared" si="34"/>
        <v>0</v>
      </c>
      <c r="EM50" s="23">
        <f t="shared" si="34"/>
        <v>0</v>
      </c>
      <c r="EN50" s="23">
        <f t="shared" si="34"/>
        <v>0</v>
      </c>
      <c r="EO50" s="23">
        <f t="shared" si="34"/>
        <v>0</v>
      </c>
      <c r="EP50" s="23">
        <f t="shared" si="34"/>
        <v>0</v>
      </c>
      <c r="EQ50" s="23">
        <f t="shared" si="34"/>
        <v>0</v>
      </c>
      <c r="ER50" s="23">
        <f t="shared" si="34"/>
        <v>0</v>
      </c>
      <c r="ES50" s="23">
        <f t="shared" si="34"/>
        <v>0</v>
      </c>
      <c r="ET50" s="23">
        <f t="shared" si="34"/>
        <v>0</v>
      </c>
      <c r="EU50" s="23">
        <f t="shared" si="34"/>
        <v>0</v>
      </c>
      <c r="EV50" s="23">
        <f t="shared" si="34"/>
        <v>0</v>
      </c>
      <c r="EW50" s="23">
        <f t="shared" si="34"/>
        <v>0</v>
      </c>
      <c r="EX50" s="23">
        <f t="shared" si="34"/>
        <v>0</v>
      </c>
      <c r="EY50" s="23">
        <f t="shared" si="34"/>
        <v>0</v>
      </c>
      <c r="EZ50" s="23">
        <f t="shared" si="34"/>
        <v>0</v>
      </c>
      <c r="FA50" s="23">
        <f t="shared" si="34"/>
        <v>0</v>
      </c>
      <c r="FB50" s="23">
        <f t="shared" si="34"/>
        <v>0</v>
      </c>
      <c r="FC50" s="23">
        <f t="shared" si="34"/>
        <v>0</v>
      </c>
      <c r="FD50" s="23">
        <f t="shared" si="34"/>
        <v>0</v>
      </c>
      <c r="FE50" s="23">
        <f t="shared" si="34"/>
        <v>0</v>
      </c>
      <c r="FF50" s="23">
        <f t="shared" si="34"/>
        <v>0</v>
      </c>
      <c r="FG50" s="23">
        <f t="shared" si="34"/>
        <v>0</v>
      </c>
      <c r="FH50" s="23">
        <f t="shared" si="34"/>
        <v>0</v>
      </c>
      <c r="FI50" s="23">
        <f t="shared" si="34"/>
        <v>0</v>
      </c>
      <c r="FJ50" s="23">
        <f t="shared" si="34"/>
        <v>0</v>
      </c>
      <c r="FK50" s="23">
        <f t="shared" si="34"/>
        <v>0</v>
      </c>
      <c r="FL50" s="23">
        <f t="shared" si="34"/>
        <v>0</v>
      </c>
      <c r="FM50" s="23">
        <f t="shared" si="34"/>
        <v>0</v>
      </c>
      <c r="FN50" s="23">
        <f t="shared" si="34"/>
        <v>0</v>
      </c>
      <c r="FO50" s="23">
        <f t="shared" si="34"/>
        <v>0</v>
      </c>
      <c r="FP50" s="23">
        <f t="shared" si="34"/>
        <v>0</v>
      </c>
      <c r="FQ50" s="23">
        <f t="shared" si="34"/>
        <v>0</v>
      </c>
      <c r="FR50" s="23">
        <f t="shared" si="34"/>
        <v>0</v>
      </c>
      <c r="FS50" s="23">
        <f t="shared" si="34"/>
        <v>0</v>
      </c>
      <c r="FT50" s="23">
        <f t="shared" si="34"/>
        <v>0</v>
      </c>
      <c r="FU50" s="23">
        <f t="shared" si="34"/>
        <v>0</v>
      </c>
      <c r="FV50" s="23">
        <f t="shared" si="34"/>
        <v>0</v>
      </c>
      <c r="FW50" s="23">
        <f t="shared" si="34"/>
        <v>0</v>
      </c>
      <c r="FX50" s="23">
        <f t="shared" si="34"/>
        <v>0</v>
      </c>
      <c r="FY50" s="23">
        <f t="shared" si="34"/>
        <v>0</v>
      </c>
      <c r="FZ50" s="23">
        <f t="shared" si="34"/>
        <v>0</v>
      </c>
      <c r="GA50" s="23">
        <f t="shared" si="34"/>
        <v>0</v>
      </c>
      <c r="GB50" s="23">
        <f t="shared" si="34"/>
        <v>0</v>
      </c>
      <c r="GC50" s="23">
        <f t="shared" si="34"/>
        <v>0</v>
      </c>
      <c r="GD50" s="23">
        <f t="shared" si="34"/>
        <v>0</v>
      </c>
      <c r="GE50" s="23">
        <f t="shared" si="34"/>
        <v>0</v>
      </c>
      <c r="GF50" s="23">
        <f t="shared" si="34"/>
        <v>0</v>
      </c>
      <c r="GG50" s="23">
        <f t="shared" si="34"/>
        <v>0</v>
      </c>
      <c r="GH50" s="23">
        <f t="shared" si="34"/>
        <v>0</v>
      </c>
      <c r="GI50" s="23">
        <f t="shared" si="34"/>
        <v>0</v>
      </c>
      <c r="GJ50" s="23">
        <f t="shared" si="34"/>
        <v>0</v>
      </c>
      <c r="GK50" s="23">
        <f t="shared" si="34"/>
        <v>0</v>
      </c>
      <c r="GL50" s="23">
        <f t="shared" si="34"/>
        <v>0</v>
      </c>
      <c r="GM50" s="23">
        <f t="shared" si="34"/>
        <v>0</v>
      </c>
      <c r="GN50" s="23">
        <f t="shared" si="34"/>
        <v>0</v>
      </c>
      <c r="GO50" s="23">
        <f t="shared" si="34"/>
        <v>0</v>
      </c>
      <c r="GP50" s="23">
        <f t="shared" ref="GP50:JA50" si="35">IF(GP46/12&lt;=$E$6,GP48*($D$5+$E$5)/12,IF(GP46/12&lt;=$F$6,GP48*($D$5+$E$5+$F$5)/12,IF(GP46/12&lt;=$G$6,GP48*($D$5+$E$5+$F$5+$G$5)/12,IF(GP46/12&lt;=$H$6,GP48*($D$5+$E$5+$F$5+$G$5+$H$5)/12,IF(GP46/12&lt;=$I$6,GP48*($D$5+$E$5+$F$5+$G$5+$H$5+$I$5)/12,IF(GP46/12&gt;$I$6,GP48*($D$5+$E$5+$F$5+$G$5+$H$5+$I$5)/12))))))</f>
        <v>0</v>
      </c>
      <c r="GQ50" s="23">
        <f t="shared" si="35"/>
        <v>0</v>
      </c>
      <c r="GR50" s="23">
        <f t="shared" si="35"/>
        <v>0</v>
      </c>
      <c r="GS50" s="23">
        <f t="shared" si="35"/>
        <v>0</v>
      </c>
      <c r="GT50" s="23">
        <f t="shared" si="35"/>
        <v>0</v>
      </c>
      <c r="GU50" s="23">
        <f t="shared" si="35"/>
        <v>0</v>
      </c>
      <c r="GV50" s="23">
        <f t="shared" si="35"/>
        <v>0</v>
      </c>
      <c r="GW50" s="23">
        <f t="shared" si="35"/>
        <v>0</v>
      </c>
      <c r="GX50" s="23">
        <f t="shared" si="35"/>
        <v>0</v>
      </c>
      <c r="GY50" s="23">
        <f t="shared" si="35"/>
        <v>0</v>
      </c>
      <c r="GZ50" s="23">
        <f t="shared" si="35"/>
        <v>0</v>
      </c>
      <c r="HA50" s="23">
        <f t="shared" si="35"/>
        <v>0</v>
      </c>
      <c r="HB50" s="23">
        <f t="shared" si="35"/>
        <v>0</v>
      </c>
      <c r="HC50" s="23">
        <f t="shared" si="35"/>
        <v>0</v>
      </c>
      <c r="HD50" s="23">
        <f t="shared" si="35"/>
        <v>0</v>
      </c>
      <c r="HE50" s="23">
        <f t="shared" si="35"/>
        <v>0</v>
      </c>
      <c r="HF50" s="23">
        <f t="shared" si="35"/>
        <v>0</v>
      </c>
      <c r="HG50" s="23">
        <f t="shared" si="35"/>
        <v>0</v>
      </c>
      <c r="HH50" s="23">
        <f t="shared" si="35"/>
        <v>0</v>
      </c>
      <c r="HI50" s="23">
        <f t="shared" si="35"/>
        <v>0</v>
      </c>
      <c r="HJ50" s="23">
        <f t="shared" si="35"/>
        <v>0</v>
      </c>
      <c r="HK50" s="23">
        <f t="shared" si="35"/>
        <v>0</v>
      </c>
      <c r="HL50" s="23">
        <f t="shared" si="35"/>
        <v>0</v>
      </c>
      <c r="HM50" s="23">
        <f t="shared" si="35"/>
        <v>0</v>
      </c>
      <c r="HN50" s="23">
        <f t="shared" si="35"/>
        <v>0</v>
      </c>
      <c r="HO50" s="23">
        <f t="shared" si="35"/>
        <v>0</v>
      </c>
      <c r="HP50" s="23">
        <f t="shared" si="35"/>
        <v>0</v>
      </c>
      <c r="HQ50" s="23">
        <f t="shared" si="35"/>
        <v>0</v>
      </c>
      <c r="HR50" s="23">
        <f t="shared" si="35"/>
        <v>0</v>
      </c>
      <c r="HS50" s="23">
        <f t="shared" si="35"/>
        <v>0</v>
      </c>
      <c r="HT50" s="23">
        <f t="shared" si="35"/>
        <v>0</v>
      </c>
      <c r="HU50" s="23">
        <f t="shared" si="35"/>
        <v>0</v>
      </c>
      <c r="HV50" s="23">
        <f t="shared" si="35"/>
        <v>0</v>
      </c>
      <c r="HW50" s="23">
        <f t="shared" si="35"/>
        <v>0</v>
      </c>
      <c r="HX50" s="23">
        <f t="shared" si="35"/>
        <v>0</v>
      </c>
      <c r="HY50" s="23">
        <f t="shared" si="35"/>
        <v>0</v>
      </c>
      <c r="HZ50" s="23">
        <f t="shared" si="35"/>
        <v>0</v>
      </c>
      <c r="IA50" s="23">
        <f t="shared" si="35"/>
        <v>0</v>
      </c>
      <c r="IB50" s="23">
        <f t="shared" si="35"/>
        <v>0</v>
      </c>
      <c r="IC50" s="23">
        <f t="shared" si="35"/>
        <v>0</v>
      </c>
      <c r="ID50" s="23">
        <f t="shared" si="35"/>
        <v>0</v>
      </c>
      <c r="IE50" s="23">
        <f t="shared" si="35"/>
        <v>0</v>
      </c>
      <c r="IF50" s="23">
        <f t="shared" si="35"/>
        <v>0</v>
      </c>
      <c r="IG50" s="23">
        <f t="shared" si="35"/>
        <v>0</v>
      </c>
      <c r="IH50" s="23">
        <f t="shared" si="35"/>
        <v>0</v>
      </c>
      <c r="II50" s="23">
        <f t="shared" si="35"/>
        <v>0</v>
      </c>
      <c r="IJ50" s="23">
        <f t="shared" si="35"/>
        <v>0</v>
      </c>
      <c r="IK50" s="23">
        <f t="shared" si="35"/>
        <v>0</v>
      </c>
      <c r="IL50" s="23">
        <f t="shared" si="35"/>
        <v>0</v>
      </c>
      <c r="IM50" s="23">
        <f>IF(IM46/12&lt;=$E$6,IM48*($D$5+$E$5)/12,IF(IM46/12&lt;=$F$6,IM48*($D$5+$E$5+$F$5)/12,IF(IM46/12&lt;=$G$6,IM48*($D$5+$E$5+$F$5+$G$5)/12,IF(IM46/12&lt;=$H$6,IM48*($D$5+$E$5+$F$5+$G$5+$H$5)/12,IF(IM46/12&lt;=$I$6,IM48*($D$5+$E$5+$F$5+$G$5+$H$5+$I$5)/12,IF(IM46/12&gt;$I$6,IM48*($D$5+$E$5+$F$5+$G$5+$H$5+$I$5)/12))))))</f>
        <v>0</v>
      </c>
      <c r="IN50" s="23">
        <f t="shared" si="35"/>
        <v>0</v>
      </c>
      <c r="IO50" s="23">
        <f t="shared" si="35"/>
        <v>0</v>
      </c>
      <c r="IP50" s="23">
        <f t="shared" si="35"/>
        <v>0</v>
      </c>
      <c r="IQ50" s="23">
        <f t="shared" si="35"/>
        <v>0</v>
      </c>
      <c r="IR50" s="23">
        <f t="shared" si="35"/>
        <v>0</v>
      </c>
      <c r="IS50" s="23">
        <f t="shared" si="35"/>
        <v>0</v>
      </c>
      <c r="IT50" s="23">
        <f t="shared" si="35"/>
        <v>0</v>
      </c>
      <c r="IU50" s="23">
        <f t="shared" si="35"/>
        <v>0</v>
      </c>
      <c r="IV50" s="23">
        <f t="shared" si="35"/>
        <v>0</v>
      </c>
      <c r="IW50" s="23">
        <f t="shared" si="35"/>
        <v>0</v>
      </c>
      <c r="IX50" s="23">
        <f t="shared" si="35"/>
        <v>0</v>
      </c>
      <c r="IY50" s="23">
        <f t="shared" si="35"/>
        <v>0</v>
      </c>
      <c r="IZ50" s="23">
        <f t="shared" si="35"/>
        <v>0</v>
      </c>
      <c r="JA50" s="23">
        <f t="shared" si="35"/>
        <v>0</v>
      </c>
      <c r="JB50" s="23">
        <f t="shared" ref="JB50:LM50" si="36">IF(JB46/12&lt;=$E$6,JB48*($D$5+$E$5)/12,IF(JB46/12&lt;=$F$6,JB48*($D$5+$E$5+$F$5)/12,IF(JB46/12&lt;=$G$6,JB48*($D$5+$E$5+$F$5+$G$5)/12,IF(JB46/12&lt;=$H$6,JB48*($D$5+$E$5+$F$5+$G$5+$H$5)/12,IF(JB46/12&lt;=$I$6,JB48*($D$5+$E$5+$F$5+$G$5+$H$5+$I$5)/12,IF(JB46/12&gt;$I$6,JB48*($D$5+$E$5+$F$5+$G$5+$H$5+$I$5)/12))))))</f>
        <v>0</v>
      </c>
      <c r="JC50" s="23">
        <f t="shared" si="36"/>
        <v>0</v>
      </c>
      <c r="JD50" s="23">
        <f t="shared" si="36"/>
        <v>0</v>
      </c>
      <c r="JE50" s="23">
        <f t="shared" si="36"/>
        <v>0</v>
      </c>
      <c r="JF50" s="23">
        <f t="shared" si="36"/>
        <v>0</v>
      </c>
      <c r="JG50" s="23">
        <f t="shared" si="36"/>
        <v>0</v>
      </c>
      <c r="JH50" s="23">
        <f t="shared" si="36"/>
        <v>0</v>
      </c>
      <c r="JI50" s="23">
        <f t="shared" si="36"/>
        <v>0</v>
      </c>
      <c r="JJ50" s="23">
        <f t="shared" si="36"/>
        <v>0</v>
      </c>
      <c r="JK50" s="23">
        <f t="shared" si="36"/>
        <v>0</v>
      </c>
      <c r="JL50" s="23">
        <f t="shared" si="36"/>
        <v>0</v>
      </c>
      <c r="JM50" s="23">
        <f t="shared" si="36"/>
        <v>0</v>
      </c>
      <c r="JN50" s="23">
        <f t="shared" si="36"/>
        <v>0</v>
      </c>
      <c r="JO50" s="23">
        <f t="shared" si="36"/>
        <v>0</v>
      </c>
      <c r="JP50" s="23">
        <f t="shared" si="36"/>
        <v>0</v>
      </c>
      <c r="JQ50" s="23">
        <f t="shared" si="36"/>
        <v>0</v>
      </c>
      <c r="JR50" s="23">
        <f t="shared" si="36"/>
        <v>0</v>
      </c>
      <c r="JS50" s="23">
        <f t="shared" si="36"/>
        <v>0</v>
      </c>
      <c r="JT50" s="23">
        <f t="shared" si="36"/>
        <v>0</v>
      </c>
      <c r="JU50" s="23">
        <f t="shared" si="36"/>
        <v>0</v>
      </c>
      <c r="JV50" s="23">
        <f t="shared" si="36"/>
        <v>0</v>
      </c>
      <c r="JW50" s="23">
        <f t="shared" si="36"/>
        <v>0</v>
      </c>
      <c r="JX50" s="23">
        <f t="shared" si="36"/>
        <v>0</v>
      </c>
      <c r="JY50" s="23">
        <f t="shared" si="36"/>
        <v>0</v>
      </c>
      <c r="JZ50" s="23">
        <f t="shared" si="36"/>
        <v>0</v>
      </c>
      <c r="KA50" s="23">
        <f t="shared" si="36"/>
        <v>0</v>
      </c>
      <c r="KB50" s="23">
        <f t="shared" si="36"/>
        <v>0</v>
      </c>
      <c r="KC50" s="23">
        <f t="shared" si="36"/>
        <v>0</v>
      </c>
      <c r="KD50" s="23">
        <f t="shared" si="36"/>
        <v>0</v>
      </c>
      <c r="KE50" s="23">
        <f t="shared" si="36"/>
        <v>0</v>
      </c>
      <c r="KF50" s="23">
        <f t="shared" si="36"/>
        <v>0</v>
      </c>
      <c r="KG50" s="23">
        <f t="shared" si="36"/>
        <v>0</v>
      </c>
      <c r="KH50" s="23">
        <f t="shared" si="36"/>
        <v>0</v>
      </c>
      <c r="KI50" s="23">
        <f t="shared" si="36"/>
        <v>0</v>
      </c>
      <c r="KJ50" s="23">
        <f t="shared" si="36"/>
        <v>0</v>
      </c>
      <c r="KK50" s="23">
        <f t="shared" si="36"/>
        <v>0</v>
      </c>
      <c r="KL50" s="23">
        <f t="shared" si="36"/>
        <v>0</v>
      </c>
      <c r="KM50" s="23">
        <f t="shared" si="36"/>
        <v>0</v>
      </c>
      <c r="KN50" s="23">
        <f t="shared" si="36"/>
        <v>0</v>
      </c>
      <c r="KO50" s="23">
        <f t="shared" si="36"/>
        <v>0</v>
      </c>
      <c r="KP50" s="23">
        <f t="shared" si="36"/>
        <v>0</v>
      </c>
      <c r="KQ50" s="23">
        <f t="shared" si="36"/>
        <v>0</v>
      </c>
      <c r="KR50" s="23">
        <f t="shared" si="36"/>
        <v>0</v>
      </c>
      <c r="KS50" s="23">
        <f t="shared" si="36"/>
        <v>0</v>
      </c>
      <c r="KT50" s="23">
        <f t="shared" si="36"/>
        <v>0</v>
      </c>
      <c r="KU50" s="23">
        <f t="shared" si="36"/>
        <v>0</v>
      </c>
      <c r="KV50" s="23">
        <f t="shared" si="36"/>
        <v>0</v>
      </c>
      <c r="KW50" s="23">
        <f t="shared" si="36"/>
        <v>0</v>
      </c>
      <c r="KX50" s="23">
        <f t="shared" si="36"/>
        <v>0</v>
      </c>
      <c r="KY50" s="23">
        <f t="shared" si="36"/>
        <v>0</v>
      </c>
      <c r="KZ50" s="23">
        <f t="shared" si="36"/>
        <v>0</v>
      </c>
      <c r="LA50" s="23">
        <f t="shared" si="36"/>
        <v>0</v>
      </c>
      <c r="LB50" s="23">
        <f t="shared" si="36"/>
        <v>0</v>
      </c>
      <c r="LC50" s="23">
        <f t="shared" si="36"/>
        <v>0</v>
      </c>
      <c r="LD50" s="23">
        <f t="shared" si="36"/>
        <v>0</v>
      </c>
      <c r="LE50" s="23">
        <f t="shared" si="36"/>
        <v>0</v>
      </c>
      <c r="LF50" s="23">
        <f t="shared" si="36"/>
        <v>0</v>
      </c>
      <c r="LG50" s="23">
        <f t="shared" si="36"/>
        <v>0</v>
      </c>
      <c r="LH50" s="23">
        <f t="shared" si="36"/>
        <v>0</v>
      </c>
      <c r="LI50" s="23">
        <f t="shared" si="36"/>
        <v>0</v>
      </c>
      <c r="LJ50" s="23">
        <f t="shared" si="36"/>
        <v>0</v>
      </c>
      <c r="LK50" s="23">
        <f t="shared" si="36"/>
        <v>0</v>
      </c>
      <c r="LL50" s="23">
        <f t="shared" si="36"/>
        <v>0</v>
      </c>
      <c r="LM50" s="23">
        <f t="shared" si="36"/>
        <v>0</v>
      </c>
      <c r="LN50" s="23">
        <f t="shared" ref="LN50:MY50" si="37">IF(LN46/12&lt;=$E$6,LN48*($D$5+$E$5)/12,IF(LN46/12&lt;=$F$6,LN48*($D$5+$E$5+$F$5)/12,IF(LN46/12&lt;=$G$6,LN48*($D$5+$E$5+$F$5+$G$5)/12,IF(LN46/12&lt;=$H$6,LN48*($D$5+$E$5+$F$5+$G$5+$H$5)/12,IF(LN46/12&lt;=$I$6,LN48*($D$5+$E$5+$F$5+$G$5+$H$5+$I$5)/12,IF(LN46/12&gt;$I$6,LN48*($D$5+$E$5+$F$5+$G$5+$H$5+$I$5)/12))))))</f>
        <v>0</v>
      </c>
      <c r="LO50" s="23">
        <f t="shared" si="37"/>
        <v>0</v>
      </c>
      <c r="LP50" s="23">
        <f t="shared" si="37"/>
        <v>0</v>
      </c>
      <c r="LQ50" s="23">
        <f t="shared" si="37"/>
        <v>0</v>
      </c>
      <c r="LR50" s="23">
        <f t="shared" si="37"/>
        <v>0</v>
      </c>
      <c r="LS50" s="23">
        <f t="shared" si="37"/>
        <v>0</v>
      </c>
      <c r="LT50" s="23">
        <f t="shared" si="37"/>
        <v>0</v>
      </c>
      <c r="LU50" s="23">
        <f t="shared" si="37"/>
        <v>0</v>
      </c>
      <c r="LV50" s="23">
        <f t="shared" si="37"/>
        <v>0</v>
      </c>
      <c r="LW50" s="23">
        <f t="shared" si="37"/>
        <v>0</v>
      </c>
      <c r="LX50" s="23">
        <f t="shared" si="37"/>
        <v>0</v>
      </c>
      <c r="LY50" s="23">
        <f t="shared" si="37"/>
        <v>0</v>
      </c>
      <c r="LZ50" s="23">
        <f t="shared" si="37"/>
        <v>0</v>
      </c>
      <c r="MA50" s="23">
        <f t="shared" si="37"/>
        <v>0</v>
      </c>
      <c r="MB50" s="23">
        <f t="shared" si="37"/>
        <v>0</v>
      </c>
      <c r="MC50" s="23">
        <f t="shared" si="37"/>
        <v>0</v>
      </c>
      <c r="MD50" s="23">
        <f t="shared" si="37"/>
        <v>0</v>
      </c>
      <c r="ME50" s="23">
        <f t="shared" si="37"/>
        <v>0</v>
      </c>
      <c r="MF50" s="23">
        <f t="shared" si="37"/>
        <v>0</v>
      </c>
      <c r="MG50" s="23">
        <f t="shared" si="37"/>
        <v>0</v>
      </c>
      <c r="MH50" s="23">
        <f t="shared" si="37"/>
        <v>0</v>
      </c>
      <c r="MI50" s="23">
        <f t="shared" si="37"/>
        <v>0</v>
      </c>
      <c r="MJ50" s="23">
        <f t="shared" si="37"/>
        <v>0</v>
      </c>
      <c r="MK50" s="23">
        <f t="shared" si="37"/>
        <v>0</v>
      </c>
      <c r="ML50" s="23">
        <f t="shared" si="37"/>
        <v>0</v>
      </c>
      <c r="MM50" s="23">
        <f t="shared" si="37"/>
        <v>0</v>
      </c>
      <c r="MN50" s="23">
        <f t="shared" si="37"/>
        <v>0</v>
      </c>
      <c r="MO50" s="23">
        <f t="shared" si="37"/>
        <v>0</v>
      </c>
      <c r="MP50" s="23">
        <f t="shared" si="37"/>
        <v>0</v>
      </c>
      <c r="MQ50" s="23">
        <f t="shared" si="37"/>
        <v>0</v>
      </c>
      <c r="MR50" s="23">
        <f t="shared" si="37"/>
        <v>0</v>
      </c>
      <c r="MS50" s="23">
        <f t="shared" si="37"/>
        <v>0</v>
      </c>
      <c r="MT50" s="23">
        <f t="shared" si="37"/>
        <v>0</v>
      </c>
      <c r="MU50" s="23">
        <f t="shared" si="37"/>
        <v>0</v>
      </c>
      <c r="MV50" s="23">
        <f t="shared" si="37"/>
        <v>0</v>
      </c>
      <c r="MW50" s="23">
        <f t="shared" si="37"/>
        <v>0</v>
      </c>
      <c r="MX50" s="23">
        <f t="shared" si="37"/>
        <v>0</v>
      </c>
      <c r="MY50" s="23">
        <f t="shared" si="37"/>
        <v>0</v>
      </c>
    </row>
    <row r="51" spans="3:363" x14ac:dyDescent="0.35">
      <c r="C51" s="4" t="s">
        <v>646</v>
      </c>
      <c r="D51" s="23">
        <f t="shared" ref="D51:BO51" si="38">IF(D52=0,0,-(D52+D50))</f>
        <v>0</v>
      </c>
      <c r="E51" s="23">
        <f t="shared" si="38"/>
        <v>0</v>
      </c>
      <c r="F51" s="23">
        <f t="shared" si="38"/>
        <v>0</v>
      </c>
      <c r="G51" s="23">
        <f t="shared" si="38"/>
        <v>0</v>
      </c>
      <c r="H51" s="23">
        <f t="shared" si="38"/>
        <v>0</v>
      </c>
      <c r="I51" s="23">
        <f t="shared" si="38"/>
        <v>0</v>
      </c>
      <c r="J51" s="23">
        <f t="shared" si="38"/>
        <v>0</v>
      </c>
      <c r="K51" s="23">
        <f t="shared" si="38"/>
        <v>0</v>
      </c>
      <c r="L51" s="23">
        <f t="shared" si="38"/>
        <v>0</v>
      </c>
      <c r="M51" s="23">
        <f t="shared" si="38"/>
        <v>0</v>
      </c>
      <c r="N51" s="23">
        <f t="shared" si="38"/>
        <v>0</v>
      </c>
      <c r="O51" s="23">
        <f t="shared" si="38"/>
        <v>0</v>
      </c>
      <c r="P51" s="23">
        <f t="shared" si="38"/>
        <v>0</v>
      </c>
      <c r="Q51" s="23">
        <f t="shared" si="38"/>
        <v>0</v>
      </c>
      <c r="R51" s="23">
        <f t="shared" si="38"/>
        <v>0</v>
      </c>
      <c r="S51" s="23">
        <f t="shared" si="38"/>
        <v>0</v>
      </c>
      <c r="T51" s="23">
        <f t="shared" si="38"/>
        <v>0</v>
      </c>
      <c r="U51" s="23">
        <f t="shared" si="38"/>
        <v>0</v>
      </c>
      <c r="V51" s="23">
        <f t="shared" si="38"/>
        <v>0</v>
      </c>
      <c r="W51" s="23">
        <f t="shared" si="38"/>
        <v>0</v>
      </c>
      <c r="X51" s="23">
        <f t="shared" si="38"/>
        <v>0</v>
      </c>
      <c r="Y51" s="23">
        <f t="shared" si="38"/>
        <v>0</v>
      </c>
      <c r="Z51" s="23">
        <f t="shared" si="38"/>
        <v>0</v>
      </c>
      <c r="AA51" s="23">
        <f t="shared" si="38"/>
        <v>0</v>
      </c>
      <c r="AB51" s="23">
        <f t="shared" si="38"/>
        <v>0</v>
      </c>
      <c r="AC51" s="23">
        <f t="shared" si="38"/>
        <v>0</v>
      </c>
      <c r="AD51" s="23">
        <f t="shared" si="38"/>
        <v>0</v>
      </c>
      <c r="AE51" s="23">
        <f t="shared" si="38"/>
        <v>0</v>
      </c>
      <c r="AF51" s="23">
        <f t="shared" si="38"/>
        <v>0</v>
      </c>
      <c r="AG51" s="23">
        <f t="shared" si="38"/>
        <v>0</v>
      </c>
      <c r="AH51" s="23">
        <f t="shared" si="38"/>
        <v>0</v>
      </c>
      <c r="AI51" s="23">
        <f t="shared" si="38"/>
        <v>0</v>
      </c>
      <c r="AJ51" s="23">
        <f t="shared" si="38"/>
        <v>0</v>
      </c>
      <c r="AK51" s="23">
        <f t="shared" si="38"/>
        <v>0</v>
      </c>
      <c r="AL51" s="23">
        <f t="shared" si="38"/>
        <v>0</v>
      </c>
      <c r="AM51" s="23">
        <f t="shared" si="38"/>
        <v>0</v>
      </c>
      <c r="AN51" s="23">
        <f t="shared" si="38"/>
        <v>0</v>
      </c>
      <c r="AO51" s="23">
        <f t="shared" si="38"/>
        <v>0</v>
      </c>
      <c r="AP51" s="23">
        <f t="shared" si="38"/>
        <v>0</v>
      </c>
      <c r="AQ51" s="23">
        <f t="shared" si="38"/>
        <v>0</v>
      </c>
      <c r="AR51" s="23">
        <f t="shared" si="38"/>
        <v>0</v>
      </c>
      <c r="AS51" s="23">
        <f t="shared" si="38"/>
        <v>0</v>
      </c>
      <c r="AT51" s="23">
        <f t="shared" si="38"/>
        <v>0</v>
      </c>
      <c r="AU51" s="23">
        <f t="shared" si="38"/>
        <v>0</v>
      </c>
      <c r="AV51" s="23">
        <f t="shared" si="38"/>
        <v>0</v>
      </c>
      <c r="AW51" s="23">
        <f t="shared" si="38"/>
        <v>0</v>
      </c>
      <c r="AX51" s="23">
        <f t="shared" si="38"/>
        <v>0</v>
      </c>
      <c r="AY51" s="23">
        <f t="shared" si="38"/>
        <v>0</v>
      </c>
      <c r="AZ51" s="23">
        <f t="shared" si="38"/>
        <v>0</v>
      </c>
      <c r="BA51" s="23">
        <f t="shared" si="38"/>
        <v>0</v>
      </c>
      <c r="BB51" s="23">
        <f t="shared" si="38"/>
        <v>0</v>
      </c>
      <c r="BC51" s="23">
        <f t="shared" si="38"/>
        <v>0</v>
      </c>
      <c r="BD51" s="23">
        <f t="shared" si="38"/>
        <v>0</v>
      </c>
      <c r="BE51" s="23">
        <f t="shared" si="38"/>
        <v>0</v>
      </c>
      <c r="BF51" s="23">
        <f t="shared" si="38"/>
        <v>0</v>
      </c>
      <c r="BG51" s="23">
        <f t="shared" si="38"/>
        <v>0</v>
      </c>
      <c r="BH51" s="23">
        <f t="shared" si="38"/>
        <v>0</v>
      </c>
      <c r="BI51" s="23">
        <f t="shared" si="38"/>
        <v>0</v>
      </c>
      <c r="BJ51" s="23">
        <f t="shared" si="38"/>
        <v>0</v>
      </c>
      <c r="BK51" s="23">
        <f t="shared" si="38"/>
        <v>0</v>
      </c>
      <c r="BL51" s="23">
        <f t="shared" si="38"/>
        <v>0</v>
      </c>
      <c r="BM51" s="23">
        <f t="shared" si="38"/>
        <v>0</v>
      </c>
      <c r="BN51" s="23">
        <f t="shared" si="38"/>
        <v>0</v>
      </c>
      <c r="BO51" s="23">
        <f t="shared" si="38"/>
        <v>0</v>
      </c>
      <c r="BP51" s="23">
        <f t="shared" ref="BP51:EA51" si="39">IF(BP52=0,0,-(BP52+BP50))</f>
        <v>0</v>
      </c>
      <c r="BQ51" s="23">
        <f t="shared" si="39"/>
        <v>0</v>
      </c>
      <c r="BR51" s="23">
        <f t="shared" si="39"/>
        <v>0</v>
      </c>
      <c r="BS51" s="23">
        <f t="shared" si="39"/>
        <v>0</v>
      </c>
      <c r="BT51" s="23">
        <f t="shared" si="39"/>
        <v>0</v>
      </c>
      <c r="BU51" s="23">
        <f t="shared" si="39"/>
        <v>0</v>
      </c>
      <c r="BV51" s="23">
        <f t="shared" si="39"/>
        <v>0</v>
      </c>
      <c r="BW51" s="23">
        <f t="shared" si="39"/>
        <v>0</v>
      </c>
      <c r="BX51" s="23">
        <f t="shared" si="39"/>
        <v>0</v>
      </c>
      <c r="BY51" s="23">
        <f t="shared" si="39"/>
        <v>0</v>
      </c>
      <c r="BZ51" s="23">
        <f t="shared" si="39"/>
        <v>0</v>
      </c>
      <c r="CA51" s="23">
        <f t="shared" si="39"/>
        <v>0</v>
      </c>
      <c r="CB51" s="23">
        <f t="shared" si="39"/>
        <v>0</v>
      </c>
      <c r="CC51" s="23">
        <f t="shared" si="39"/>
        <v>0</v>
      </c>
      <c r="CD51" s="23">
        <f t="shared" si="39"/>
        <v>0</v>
      </c>
      <c r="CE51" s="23">
        <f t="shared" si="39"/>
        <v>0</v>
      </c>
      <c r="CF51" s="23">
        <f t="shared" si="39"/>
        <v>0</v>
      </c>
      <c r="CG51" s="23">
        <f t="shared" si="39"/>
        <v>0</v>
      </c>
      <c r="CH51" s="23">
        <f t="shared" si="39"/>
        <v>0</v>
      </c>
      <c r="CI51" s="23">
        <f t="shared" si="39"/>
        <v>0</v>
      </c>
      <c r="CJ51" s="23">
        <f t="shared" si="39"/>
        <v>0</v>
      </c>
      <c r="CK51" s="23">
        <f t="shared" si="39"/>
        <v>0</v>
      </c>
      <c r="CL51" s="23">
        <f t="shared" si="39"/>
        <v>0</v>
      </c>
      <c r="CM51" s="23">
        <f t="shared" si="39"/>
        <v>0</v>
      </c>
      <c r="CN51" s="23">
        <f t="shared" si="39"/>
        <v>0</v>
      </c>
      <c r="CO51" s="23">
        <f t="shared" si="39"/>
        <v>0</v>
      </c>
      <c r="CP51" s="23">
        <f t="shared" si="39"/>
        <v>0</v>
      </c>
      <c r="CQ51" s="23">
        <f t="shared" si="39"/>
        <v>0</v>
      </c>
      <c r="CR51" s="23">
        <f t="shared" si="39"/>
        <v>0</v>
      </c>
      <c r="CS51" s="23">
        <f t="shared" si="39"/>
        <v>0</v>
      </c>
      <c r="CT51" s="23">
        <f t="shared" si="39"/>
        <v>0</v>
      </c>
      <c r="CU51" s="23">
        <f t="shared" si="39"/>
        <v>0</v>
      </c>
      <c r="CV51" s="23">
        <f t="shared" si="39"/>
        <v>0</v>
      </c>
      <c r="CW51" s="23">
        <f t="shared" si="39"/>
        <v>0</v>
      </c>
      <c r="CX51" s="23">
        <f t="shared" si="39"/>
        <v>0</v>
      </c>
      <c r="CY51" s="23">
        <f t="shared" si="39"/>
        <v>0</v>
      </c>
      <c r="CZ51" s="23">
        <f t="shared" si="39"/>
        <v>0</v>
      </c>
      <c r="DA51" s="23">
        <f t="shared" si="39"/>
        <v>0</v>
      </c>
      <c r="DB51" s="23">
        <f t="shared" si="39"/>
        <v>0</v>
      </c>
      <c r="DC51" s="23">
        <f t="shared" si="39"/>
        <v>0</v>
      </c>
      <c r="DD51" s="23">
        <f t="shared" si="39"/>
        <v>0</v>
      </c>
      <c r="DE51" s="23">
        <f t="shared" si="39"/>
        <v>0</v>
      </c>
      <c r="DF51" s="23">
        <f t="shared" si="39"/>
        <v>0</v>
      </c>
      <c r="DG51" s="23">
        <f t="shared" si="39"/>
        <v>0</v>
      </c>
      <c r="DH51" s="23">
        <f t="shared" si="39"/>
        <v>0</v>
      </c>
      <c r="DI51" s="23">
        <f t="shared" si="39"/>
        <v>0</v>
      </c>
      <c r="DJ51" s="23">
        <f t="shared" si="39"/>
        <v>0</v>
      </c>
      <c r="DK51" s="23">
        <f t="shared" si="39"/>
        <v>0</v>
      </c>
      <c r="DL51" s="23">
        <f t="shared" si="39"/>
        <v>0</v>
      </c>
      <c r="DM51" s="23">
        <f t="shared" si="39"/>
        <v>0</v>
      </c>
      <c r="DN51" s="23">
        <f t="shared" si="39"/>
        <v>0</v>
      </c>
      <c r="DO51" s="23">
        <f t="shared" si="39"/>
        <v>0</v>
      </c>
      <c r="DP51" s="23">
        <f t="shared" si="39"/>
        <v>0</v>
      </c>
      <c r="DQ51" s="23">
        <f t="shared" si="39"/>
        <v>0</v>
      </c>
      <c r="DR51" s="23">
        <f t="shared" si="39"/>
        <v>0</v>
      </c>
      <c r="DS51" s="23">
        <f t="shared" si="39"/>
        <v>0</v>
      </c>
      <c r="DT51" s="23">
        <f t="shared" si="39"/>
        <v>0</v>
      </c>
      <c r="DU51" s="23">
        <f t="shared" si="39"/>
        <v>0</v>
      </c>
      <c r="DV51" s="23">
        <f t="shared" si="39"/>
        <v>0</v>
      </c>
      <c r="DW51" s="23">
        <f t="shared" si="39"/>
        <v>0</v>
      </c>
      <c r="DX51" s="23">
        <f t="shared" si="39"/>
        <v>0</v>
      </c>
      <c r="DY51" s="23">
        <f t="shared" si="39"/>
        <v>0</v>
      </c>
      <c r="DZ51" s="23">
        <f t="shared" si="39"/>
        <v>0</v>
      </c>
      <c r="EA51" s="23">
        <f t="shared" si="39"/>
        <v>0</v>
      </c>
      <c r="EB51" s="23">
        <f t="shared" ref="EB51:GM51" si="40">IF(EB52=0,0,-(EB52+EB50))</f>
        <v>0</v>
      </c>
      <c r="EC51" s="23">
        <f t="shared" si="40"/>
        <v>0</v>
      </c>
      <c r="ED51" s="23">
        <f t="shared" si="40"/>
        <v>0</v>
      </c>
      <c r="EE51" s="23">
        <f t="shared" si="40"/>
        <v>0</v>
      </c>
      <c r="EF51" s="23">
        <f t="shared" si="40"/>
        <v>0</v>
      </c>
      <c r="EG51" s="23">
        <f t="shared" si="40"/>
        <v>0</v>
      </c>
      <c r="EH51" s="23">
        <f t="shared" si="40"/>
        <v>0</v>
      </c>
      <c r="EI51" s="23">
        <f t="shared" si="40"/>
        <v>0</v>
      </c>
      <c r="EJ51" s="23">
        <f t="shared" si="40"/>
        <v>0</v>
      </c>
      <c r="EK51" s="23">
        <f t="shared" si="40"/>
        <v>0</v>
      </c>
      <c r="EL51" s="23">
        <f t="shared" si="40"/>
        <v>0</v>
      </c>
      <c r="EM51" s="23">
        <f t="shared" si="40"/>
        <v>0</v>
      </c>
      <c r="EN51" s="23">
        <f t="shared" si="40"/>
        <v>0</v>
      </c>
      <c r="EO51" s="23">
        <f t="shared" si="40"/>
        <v>0</v>
      </c>
      <c r="EP51" s="23">
        <f t="shared" si="40"/>
        <v>0</v>
      </c>
      <c r="EQ51" s="23">
        <f t="shared" si="40"/>
        <v>0</v>
      </c>
      <c r="ER51" s="23">
        <f t="shared" si="40"/>
        <v>0</v>
      </c>
      <c r="ES51" s="23">
        <f t="shared" si="40"/>
        <v>0</v>
      </c>
      <c r="ET51" s="23">
        <f t="shared" si="40"/>
        <v>0</v>
      </c>
      <c r="EU51" s="23">
        <f t="shared" si="40"/>
        <v>0</v>
      </c>
      <c r="EV51" s="23">
        <f t="shared" si="40"/>
        <v>0</v>
      </c>
      <c r="EW51" s="23">
        <f t="shared" si="40"/>
        <v>0</v>
      </c>
      <c r="EX51" s="23">
        <f t="shared" si="40"/>
        <v>0</v>
      </c>
      <c r="EY51" s="23">
        <f t="shared" si="40"/>
        <v>0</v>
      </c>
      <c r="EZ51" s="23">
        <f t="shared" si="40"/>
        <v>0</v>
      </c>
      <c r="FA51" s="23">
        <f t="shared" si="40"/>
        <v>0</v>
      </c>
      <c r="FB51" s="23">
        <f t="shared" si="40"/>
        <v>0</v>
      </c>
      <c r="FC51" s="23">
        <f t="shared" si="40"/>
        <v>0</v>
      </c>
      <c r="FD51" s="23">
        <f t="shared" si="40"/>
        <v>0</v>
      </c>
      <c r="FE51" s="23">
        <f t="shared" si="40"/>
        <v>0</v>
      </c>
      <c r="FF51" s="23">
        <f t="shared" si="40"/>
        <v>0</v>
      </c>
      <c r="FG51" s="23">
        <f t="shared" si="40"/>
        <v>0</v>
      </c>
      <c r="FH51" s="23">
        <f t="shared" si="40"/>
        <v>0</v>
      </c>
      <c r="FI51" s="23">
        <f t="shared" si="40"/>
        <v>0</v>
      </c>
      <c r="FJ51" s="23">
        <f t="shared" si="40"/>
        <v>0</v>
      </c>
      <c r="FK51" s="23">
        <f t="shared" si="40"/>
        <v>0</v>
      </c>
      <c r="FL51" s="23">
        <f t="shared" si="40"/>
        <v>0</v>
      </c>
      <c r="FM51" s="23">
        <f t="shared" si="40"/>
        <v>0</v>
      </c>
      <c r="FN51" s="23">
        <f t="shared" si="40"/>
        <v>0</v>
      </c>
      <c r="FO51" s="23">
        <f t="shared" si="40"/>
        <v>0</v>
      </c>
      <c r="FP51" s="23">
        <f t="shared" si="40"/>
        <v>0</v>
      </c>
      <c r="FQ51" s="23">
        <f t="shared" si="40"/>
        <v>0</v>
      </c>
      <c r="FR51" s="23">
        <f t="shared" si="40"/>
        <v>0</v>
      </c>
      <c r="FS51" s="23">
        <f t="shared" si="40"/>
        <v>0</v>
      </c>
      <c r="FT51" s="23">
        <f t="shared" si="40"/>
        <v>0</v>
      </c>
      <c r="FU51" s="23">
        <f t="shared" si="40"/>
        <v>0</v>
      </c>
      <c r="FV51" s="23">
        <f t="shared" si="40"/>
        <v>0</v>
      </c>
      <c r="FW51" s="23">
        <f t="shared" si="40"/>
        <v>0</v>
      </c>
      <c r="FX51" s="23">
        <f t="shared" si="40"/>
        <v>0</v>
      </c>
      <c r="FY51" s="23">
        <f t="shared" si="40"/>
        <v>0</v>
      </c>
      <c r="FZ51" s="23">
        <f t="shared" si="40"/>
        <v>0</v>
      </c>
      <c r="GA51" s="23">
        <f t="shared" si="40"/>
        <v>0</v>
      </c>
      <c r="GB51" s="23">
        <f t="shared" si="40"/>
        <v>0</v>
      </c>
      <c r="GC51" s="23">
        <f t="shared" si="40"/>
        <v>0</v>
      </c>
      <c r="GD51" s="23">
        <f t="shared" si="40"/>
        <v>0</v>
      </c>
      <c r="GE51" s="23">
        <f t="shared" si="40"/>
        <v>0</v>
      </c>
      <c r="GF51" s="23">
        <f t="shared" si="40"/>
        <v>0</v>
      </c>
      <c r="GG51" s="23">
        <f t="shared" si="40"/>
        <v>0</v>
      </c>
      <c r="GH51" s="23">
        <f t="shared" si="40"/>
        <v>0</v>
      </c>
      <c r="GI51" s="23">
        <f t="shared" si="40"/>
        <v>0</v>
      </c>
      <c r="GJ51" s="23">
        <f t="shared" si="40"/>
        <v>0</v>
      </c>
      <c r="GK51" s="23">
        <f t="shared" si="40"/>
        <v>0</v>
      </c>
      <c r="GL51" s="23">
        <f t="shared" si="40"/>
        <v>0</v>
      </c>
      <c r="GM51" s="23">
        <f t="shared" si="40"/>
        <v>0</v>
      </c>
      <c r="GN51" s="23">
        <f t="shared" ref="GN51:IY51" si="41">IF(GN52=0,0,-(GN52+GN50))</f>
        <v>0</v>
      </c>
      <c r="GO51" s="23">
        <f t="shared" si="41"/>
        <v>0</v>
      </c>
      <c r="GP51" s="23">
        <f t="shared" si="41"/>
        <v>0</v>
      </c>
      <c r="GQ51" s="23">
        <f t="shared" si="41"/>
        <v>0</v>
      </c>
      <c r="GR51" s="23">
        <f t="shared" si="41"/>
        <v>0</v>
      </c>
      <c r="GS51" s="23">
        <f t="shared" si="41"/>
        <v>0</v>
      </c>
      <c r="GT51" s="23">
        <f t="shared" si="41"/>
        <v>0</v>
      </c>
      <c r="GU51" s="23">
        <f t="shared" si="41"/>
        <v>0</v>
      </c>
      <c r="GV51" s="23">
        <f t="shared" si="41"/>
        <v>0</v>
      </c>
      <c r="GW51" s="23">
        <f t="shared" si="41"/>
        <v>0</v>
      </c>
      <c r="GX51" s="23">
        <f t="shared" si="41"/>
        <v>0</v>
      </c>
      <c r="GY51" s="23">
        <f t="shared" si="41"/>
        <v>0</v>
      </c>
      <c r="GZ51" s="23">
        <f t="shared" si="41"/>
        <v>0</v>
      </c>
      <c r="HA51" s="23">
        <f t="shared" si="41"/>
        <v>0</v>
      </c>
      <c r="HB51" s="23">
        <f t="shared" si="41"/>
        <v>0</v>
      </c>
      <c r="HC51" s="23">
        <f t="shared" si="41"/>
        <v>0</v>
      </c>
      <c r="HD51" s="23">
        <f t="shared" si="41"/>
        <v>0</v>
      </c>
      <c r="HE51" s="23">
        <f t="shared" si="41"/>
        <v>0</v>
      </c>
      <c r="HF51" s="23">
        <f t="shared" si="41"/>
        <v>0</v>
      </c>
      <c r="HG51" s="23">
        <f t="shared" si="41"/>
        <v>0</v>
      </c>
      <c r="HH51" s="23">
        <f t="shared" si="41"/>
        <v>0</v>
      </c>
      <c r="HI51" s="23">
        <f t="shared" si="41"/>
        <v>0</v>
      </c>
      <c r="HJ51" s="23">
        <f t="shared" si="41"/>
        <v>0</v>
      </c>
      <c r="HK51" s="23">
        <f t="shared" si="41"/>
        <v>0</v>
      </c>
      <c r="HL51" s="23">
        <f t="shared" si="41"/>
        <v>0</v>
      </c>
      <c r="HM51" s="23">
        <f t="shared" si="41"/>
        <v>0</v>
      </c>
      <c r="HN51" s="23">
        <f t="shared" si="41"/>
        <v>0</v>
      </c>
      <c r="HO51" s="23">
        <f t="shared" si="41"/>
        <v>0</v>
      </c>
      <c r="HP51" s="23">
        <f t="shared" si="41"/>
        <v>0</v>
      </c>
      <c r="HQ51" s="23">
        <f t="shared" si="41"/>
        <v>0</v>
      </c>
      <c r="HR51" s="23">
        <f t="shared" si="41"/>
        <v>0</v>
      </c>
      <c r="HS51" s="23">
        <f t="shared" si="41"/>
        <v>0</v>
      </c>
      <c r="HT51" s="23">
        <f t="shared" si="41"/>
        <v>0</v>
      </c>
      <c r="HU51" s="23">
        <f t="shared" si="41"/>
        <v>0</v>
      </c>
      <c r="HV51" s="23">
        <f t="shared" si="41"/>
        <v>0</v>
      </c>
      <c r="HW51" s="23">
        <f t="shared" si="41"/>
        <v>0</v>
      </c>
      <c r="HX51" s="23">
        <f t="shared" si="41"/>
        <v>0</v>
      </c>
      <c r="HY51" s="23">
        <f t="shared" si="41"/>
        <v>0</v>
      </c>
      <c r="HZ51" s="23">
        <f t="shared" si="41"/>
        <v>0</v>
      </c>
      <c r="IA51" s="23">
        <f t="shared" si="41"/>
        <v>0</v>
      </c>
      <c r="IB51" s="23">
        <f t="shared" si="41"/>
        <v>0</v>
      </c>
      <c r="IC51" s="23">
        <f t="shared" si="41"/>
        <v>0</v>
      </c>
      <c r="ID51" s="23">
        <f t="shared" si="41"/>
        <v>0</v>
      </c>
      <c r="IE51" s="23">
        <f t="shared" si="41"/>
        <v>0</v>
      </c>
      <c r="IF51" s="23">
        <f t="shared" si="41"/>
        <v>0</v>
      </c>
      <c r="IG51" s="23">
        <f t="shared" si="41"/>
        <v>0</v>
      </c>
      <c r="IH51" s="23">
        <f t="shared" si="41"/>
        <v>0</v>
      </c>
      <c r="II51" s="23">
        <f t="shared" si="41"/>
        <v>0</v>
      </c>
      <c r="IJ51" s="23">
        <f t="shared" si="41"/>
        <v>0</v>
      </c>
      <c r="IK51" s="23">
        <f t="shared" si="41"/>
        <v>0</v>
      </c>
      <c r="IL51" s="23">
        <f t="shared" si="41"/>
        <v>0</v>
      </c>
      <c r="IM51" s="23">
        <f t="shared" si="41"/>
        <v>0</v>
      </c>
      <c r="IN51" s="23">
        <f t="shared" si="41"/>
        <v>0</v>
      </c>
      <c r="IO51" s="23">
        <f t="shared" si="41"/>
        <v>0</v>
      </c>
      <c r="IP51" s="23">
        <f t="shared" si="41"/>
        <v>0</v>
      </c>
      <c r="IQ51" s="23">
        <f t="shared" si="41"/>
        <v>0</v>
      </c>
      <c r="IR51" s="23">
        <f t="shared" si="41"/>
        <v>0</v>
      </c>
      <c r="IS51" s="23">
        <f t="shared" si="41"/>
        <v>0</v>
      </c>
      <c r="IT51" s="23">
        <f t="shared" si="41"/>
        <v>0</v>
      </c>
      <c r="IU51" s="23">
        <f t="shared" si="41"/>
        <v>0</v>
      </c>
      <c r="IV51" s="23">
        <f t="shared" si="41"/>
        <v>0</v>
      </c>
      <c r="IW51" s="23">
        <f t="shared" si="41"/>
        <v>0</v>
      </c>
      <c r="IX51" s="23">
        <f t="shared" si="41"/>
        <v>0</v>
      </c>
      <c r="IY51" s="23">
        <f t="shared" si="41"/>
        <v>0</v>
      </c>
      <c r="IZ51" s="23">
        <f t="shared" ref="IZ51:LK51" si="42">IF(IZ52=0,0,-(IZ52+IZ50))</f>
        <v>0</v>
      </c>
      <c r="JA51" s="23">
        <f t="shared" si="42"/>
        <v>0</v>
      </c>
      <c r="JB51" s="23">
        <f t="shared" si="42"/>
        <v>0</v>
      </c>
      <c r="JC51" s="23">
        <f t="shared" si="42"/>
        <v>0</v>
      </c>
      <c r="JD51" s="23">
        <f t="shared" si="42"/>
        <v>0</v>
      </c>
      <c r="JE51" s="23">
        <f t="shared" si="42"/>
        <v>0</v>
      </c>
      <c r="JF51" s="23">
        <f t="shared" si="42"/>
        <v>0</v>
      </c>
      <c r="JG51" s="23">
        <f t="shared" si="42"/>
        <v>0</v>
      </c>
      <c r="JH51" s="23">
        <f t="shared" si="42"/>
        <v>0</v>
      </c>
      <c r="JI51" s="23">
        <f t="shared" si="42"/>
        <v>0</v>
      </c>
      <c r="JJ51" s="23">
        <f t="shared" si="42"/>
        <v>0</v>
      </c>
      <c r="JK51" s="23">
        <f t="shared" si="42"/>
        <v>0</v>
      </c>
      <c r="JL51" s="23">
        <f t="shared" si="42"/>
        <v>0</v>
      </c>
      <c r="JM51" s="23">
        <f t="shared" si="42"/>
        <v>0</v>
      </c>
      <c r="JN51" s="23">
        <f t="shared" si="42"/>
        <v>0</v>
      </c>
      <c r="JO51" s="23">
        <f t="shared" si="42"/>
        <v>0</v>
      </c>
      <c r="JP51" s="23">
        <f t="shared" si="42"/>
        <v>0</v>
      </c>
      <c r="JQ51" s="23">
        <f t="shared" si="42"/>
        <v>0</v>
      </c>
      <c r="JR51" s="23">
        <f t="shared" si="42"/>
        <v>0</v>
      </c>
      <c r="JS51" s="23">
        <f t="shared" si="42"/>
        <v>0</v>
      </c>
      <c r="JT51" s="23">
        <f t="shared" si="42"/>
        <v>0</v>
      </c>
      <c r="JU51" s="23">
        <f t="shared" si="42"/>
        <v>0</v>
      </c>
      <c r="JV51" s="23">
        <f t="shared" si="42"/>
        <v>0</v>
      </c>
      <c r="JW51" s="23">
        <f t="shared" si="42"/>
        <v>0</v>
      </c>
      <c r="JX51" s="23">
        <f t="shared" si="42"/>
        <v>0</v>
      </c>
      <c r="JY51" s="23">
        <f t="shared" si="42"/>
        <v>0</v>
      </c>
      <c r="JZ51" s="23">
        <f t="shared" si="42"/>
        <v>0</v>
      </c>
      <c r="KA51" s="23">
        <f t="shared" si="42"/>
        <v>0</v>
      </c>
      <c r="KB51" s="23">
        <f t="shared" si="42"/>
        <v>0</v>
      </c>
      <c r="KC51" s="23">
        <f t="shared" si="42"/>
        <v>0</v>
      </c>
      <c r="KD51" s="23">
        <f t="shared" si="42"/>
        <v>0</v>
      </c>
      <c r="KE51" s="23">
        <f t="shared" si="42"/>
        <v>0</v>
      </c>
      <c r="KF51" s="23">
        <f t="shared" si="42"/>
        <v>0</v>
      </c>
      <c r="KG51" s="23">
        <f t="shared" si="42"/>
        <v>0</v>
      </c>
      <c r="KH51" s="23">
        <f t="shared" si="42"/>
        <v>0</v>
      </c>
      <c r="KI51" s="23">
        <f t="shared" si="42"/>
        <v>0</v>
      </c>
      <c r="KJ51" s="23">
        <f t="shared" si="42"/>
        <v>0</v>
      </c>
      <c r="KK51" s="23">
        <f t="shared" si="42"/>
        <v>0</v>
      </c>
      <c r="KL51" s="23">
        <f t="shared" si="42"/>
        <v>0</v>
      </c>
      <c r="KM51" s="23">
        <f t="shared" si="42"/>
        <v>0</v>
      </c>
      <c r="KN51" s="23">
        <f t="shared" si="42"/>
        <v>0</v>
      </c>
      <c r="KO51" s="23">
        <f t="shared" si="42"/>
        <v>0</v>
      </c>
      <c r="KP51" s="23">
        <f t="shared" si="42"/>
        <v>0</v>
      </c>
      <c r="KQ51" s="23">
        <f t="shared" si="42"/>
        <v>0</v>
      </c>
      <c r="KR51" s="23">
        <f t="shared" si="42"/>
        <v>0</v>
      </c>
      <c r="KS51" s="23">
        <f t="shared" si="42"/>
        <v>0</v>
      </c>
      <c r="KT51" s="23">
        <f t="shared" si="42"/>
        <v>0</v>
      </c>
      <c r="KU51" s="23">
        <f t="shared" si="42"/>
        <v>0</v>
      </c>
      <c r="KV51" s="23">
        <f t="shared" si="42"/>
        <v>0</v>
      </c>
      <c r="KW51" s="23">
        <f t="shared" si="42"/>
        <v>0</v>
      </c>
      <c r="KX51" s="23">
        <f t="shared" si="42"/>
        <v>0</v>
      </c>
      <c r="KY51" s="23">
        <f t="shared" si="42"/>
        <v>0</v>
      </c>
      <c r="KZ51" s="23">
        <f t="shared" si="42"/>
        <v>0</v>
      </c>
      <c r="LA51" s="23">
        <f t="shared" si="42"/>
        <v>0</v>
      </c>
      <c r="LB51" s="23">
        <f t="shared" si="42"/>
        <v>0</v>
      </c>
      <c r="LC51" s="23">
        <f t="shared" si="42"/>
        <v>0</v>
      </c>
      <c r="LD51" s="23">
        <f t="shared" si="42"/>
        <v>0</v>
      </c>
      <c r="LE51" s="23">
        <f t="shared" si="42"/>
        <v>0</v>
      </c>
      <c r="LF51" s="23">
        <f t="shared" si="42"/>
        <v>0</v>
      </c>
      <c r="LG51" s="23">
        <f t="shared" si="42"/>
        <v>0</v>
      </c>
      <c r="LH51" s="23">
        <f t="shared" si="42"/>
        <v>0</v>
      </c>
      <c r="LI51" s="23">
        <f t="shared" si="42"/>
        <v>0</v>
      </c>
      <c r="LJ51" s="23">
        <f t="shared" si="42"/>
        <v>0</v>
      </c>
      <c r="LK51" s="23">
        <f t="shared" si="42"/>
        <v>0</v>
      </c>
      <c r="LL51" s="23">
        <f t="shared" ref="LL51:MY51" si="43">IF(LL52=0,0,-(LL52+LL50))</f>
        <v>0</v>
      </c>
      <c r="LM51" s="23">
        <f t="shared" si="43"/>
        <v>0</v>
      </c>
      <c r="LN51" s="23">
        <f t="shared" si="43"/>
        <v>0</v>
      </c>
      <c r="LO51" s="23">
        <f t="shared" si="43"/>
        <v>0</v>
      </c>
      <c r="LP51" s="23">
        <f t="shared" si="43"/>
        <v>0</v>
      </c>
      <c r="LQ51" s="23">
        <f t="shared" si="43"/>
        <v>0</v>
      </c>
      <c r="LR51" s="23">
        <f t="shared" si="43"/>
        <v>0</v>
      </c>
      <c r="LS51" s="23">
        <f t="shared" si="43"/>
        <v>0</v>
      </c>
      <c r="LT51" s="23">
        <f t="shared" si="43"/>
        <v>0</v>
      </c>
      <c r="LU51" s="23">
        <f t="shared" si="43"/>
        <v>0</v>
      </c>
      <c r="LV51" s="23">
        <f t="shared" si="43"/>
        <v>0</v>
      </c>
      <c r="LW51" s="23">
        <f t="shared" si="43"/>
        <v>0</v>
      </c>
      <c r="LX51" s="23">
        <f t="shared" si="43"/>
        <v>0</v>
      </c>
      <c r="LY51" s="23">
        <f t="shared" si="43"/>
        <v>0</v>
      </c>
      <c r="LZ51" s="23">
        <f t="shared" si="43"/>
        <v>0</v>
      </c>
      <c r="MA51" s="23">
        <f t="shared" si="43"/>
        <v>0</v>
      </c>
      <c r="MB51" s="23">
        <f t="shared" si="43"/>
        <v>0</v>
      </c>
      <c r="MC51" s="23">
        <f t="shared" si="43"/>
        <v>0</v>
      </c>
      <c r="MD51" s="23">
        <f t="shared" si="43"/>
        <v>0</v>
      </c>
      <c r="ME51" s="23">
        <f t="shared" si="43"/>
        <v>0</v>
      </c>
      <c r="MF51" s="23">
        <f t="shared" si="43"/>
        <v>0</v>
      </c>
      <c r="MG51" s="23">
        <f t="shared" si="43"/>
        <v>0</v>
      </c>
      <c r="MH51" s="23">
        <f t="shared" si="43"/>
        <v>0</v>
      </c>
      <c r="MI51" s="23">
        <f t="shared" si="43"/>
        <v>0</v>
      </c>
      <c r="MJ51" s="23">
        <f t="shared" si="43"/>
        <v>0</v>
      </c>
      <c r="MK51" s="23">
        <f t="shared" si="43"/>
        <v>0</v>
      </c>
      <c r="ML51" s="23">
        <f t="shared" si="43"/>
        <v>0</v>
      </c>
      <c r="MM51" s="23">
        <f t="shared" si="43"/>
        <v>0</v>
      </c>
      <c r="MN51" s="23">
        <f t="shared" si="43"/>
        <v>0</v>
      </c>
      <c r="MO51" s="23">
        <f t="shared" si="43"/>
        <v>0</v>
      </c>
      <c r="MP51" s="23">
        <f t="shared" si="43"/>
        <v>0</v>
      </c>
      <c r="MQ51" s="23">
        <f t="shared" si="43"/>
        <v>0</v>
      </c>
      <c r="MR51" s="23">
        <f t="shared" si="43"/>
        <v>0</v>
      </c>
      <c r="MS51" s="23">
        <f t="shared" si="43"/>
        <v>0</v>
      </c>
      <c r="MT51" s="23">
        <f t="shared" si="43"/>
        <v>0</v>
      </c>
      <c r="MU51" s="23">
        <f t="shared" si="43"/>
        <v>0</v>
      </c>
      <c r="MV51" s="23">
        <f t="shared" si="43"/>
        <v>0</v>
      </c>
      <c r="MW51" s="23">
        <f t="shared" si="43"/>
        <v>0</v>
      </c>
      <c r="MX51" s="23">
        <f t="shared" si="43"/>
        <v>0</v>
      </c>
      <c r="MY51" s="23">
        <f t="shared" si="43"/>
        <v>0</v>
      </c>
    </row>
    <row r="52" spans="3:363" x14ac:dyDescent="0.35">
      <c r="C52" s="4" t="s">
        <v>647</v>
      </c>
      <c r="D52" s="23">
        <f>IF($D$8&lt;D46,IF(($D$8+$D$15)&lt;=D46,IF(D46&lt;($D$11+$D$15),$D$23,0),0),0)</f>
        <v>0</v>
      </c>
      <c r="E52" s="23">
        <f t="shared" ref="E52:BP52" si="44">IF($D$8&lt;E46,IF(($D$8+$D$15)&lt;=E46,IF(E46&lt;($D$11+$D$15),$D$23,0),0),0)</f>
        <v>0</v>
      </c>
      <c r="F52" s="23">
        <f t="shared" si="44"/>
        <v>0</v>
      </c>
      <c r="G52" s="23">
        <f t="shared" si="44"/>
        <v>0</v>
      </c>
      <c r="H52" s="23">
        <f t="shared" si="44"/>
        <v>0</v>
      </c>
      <c r="I52" s="23">
        <f t="shared" si="44"/>
        <v>0</v>
      </c>
      <c r="J52" s="23">
        <f t="shared" si="44"/>
        <v>0</v>
      </c>
      <c r="K52" s="23">
        <f t="shared" si="44"/>
        <v>0</v>
      </c>
      <c r="L52" s="23">
        <f t="shared" si="44"/>
        <v>0</v>
      </c>
      <c r="M52" s="23">
        <f t="shared" si="44"/>
        <v>0</v>
      </c>
      <c r="N52" s="23">
        <f t="shared" si="44"/>
        <v>0</v>
      </c>
      <c r="O52" s="23">
        <f t="shared" si="44"/>
        <v>0</v>
      </c>
      <c r="P52" s="23">
        <f t="shared" si="44"/>
        <v>0</v>
      </c>
      <c r="Q52" s="23">
        <f t="shared" si="44"/>
        <v>0</v>
      </c>
      <c r="R52" s="23">
        <f t="shared" si="44"/>
        <v>0</v>
      </c>
      <c r="S52" s="23">
        <f t="shared" si="44"/>
        <v>0</v>
      </c>
      <c r="T52" s="23">
        <f t="shared" si="44"/>
        <v>0</v>
      </c>
      <c r="U52" s="23">
        <f t="shared" si="44"/>
        <v>0</v>
      </c>
      <c r="V52" s="23">
        <f t="shared" si="44"/>
        <v>0</v>
      </c>
      <c r="W52" s="23">
        <f t="shared" si="44"/>
        <v>0</v>
      </c>
      <c r="X52" s="23">
        <f t="shared" si="44"/>
        <v>0</v>
      </c>
      <c r="Y52" s="23">
        <f t="shared" si="44"/>
        <v>0</v>
      </c>
      <c r="Z52" s="23">
        <f t="shared" si="44"/>
        <v>0</v>
      </c>
      <c r="AA52" s="23">
        <f t="shared" si="44"/>
        <v>0</v>
      </c>
      <c r="AB52" s="23">
        <f t="shared" si="44"/>
        <v>0</v>
      </c>
      <c r="AC52" s="23">
        <f t="shared" si="44"/>
        <v>0</v>
      </c>
      <c r="AD52" s="23">
        <f t="shared" si="44"/>
        <v>0</v>
      </c>
      <c r="AE52" s="23">
        <f t="shared" si="44"/>
        <v>0</v>
      </c>
      <c r="AF52" s="23">
        <f t="shared" si="44"/>
        <v>0</v>
      </c>
      <c r="AG52" s="23">
        <f t="shared" si="44"/>
        <v>0</v>
      </c>
      <c r="AH52" s="23">
        <f t="shared" si="44"/>
        <v>0</v>
      </c>
      <c r="AI52" s="23">
        <f t="shared" si="44"/>
        <v>0</v>
      </c>
      <c r="AJ52" s="23">
        <f t="shared" si="44"/>
        <v>0</v>
      </c>
      <c r="AK52" s="23">
        <f t="shared" si="44"/>
        <v>0</v>
      </c>
      <c r="AL52" s="23">
        <f t="shared" si="44"/>
        <v>0</v>
      </c>
      <c r="AM52" s="23">
        <f t="shared" si="44"/>
        <v>0</v>
      </c>
      <c r="AN52" s="23">
        <f t="shared" si="44"/>
        <v>0</v>
      </c>
      <c r="AO52" s="23">
        <f t="shared" si="44"/>
        <v>0</v>
      </c>
      <c r="AP52" s="23">
        <f t="shared" si="44"/>
        <v>0</v>
      </c>
      <c r="AQ52" s="23">
        <f t="shared" si="44"/>
        <v>0</v>
      </c>
      <c r="AR52" s="23">
        <f t="shared" si="44"/>
        <v>0</v>
      </c>
      <c r="AS52" s="23">
        <f t="shared" si="44"/>
        <v>0</v>
      </c>
      <c r="AT52" s="23">
        <f t="shared" si="44"/>
        <v>0</v>
      </c>
      <c r="AU52" s="23">
        <f t="shared" si="44"/>
        <v>0</v>
      </c>
      <c r="AV52" s="23">
        <f t="shared" si="44"/>
        <v>0</v>
      </c>
      <c r="AW52" s="23">
        <f t="shared" si="44"/>
        <v>0</v>
      </c>
      <c r="AX52" s="23">
        <f t="shared" si="44"/>
        <v>0</v>
      </c>
      <c r="AY52" s="23">
        <f t="shared" si="44"/>
        <v>0</v>
      </c>
      <c r="AZ52" s="23">
        <f t="shared" si="44"/>
        <v>0</v>
      </c>
      <c r="BA52" s="23">
        <f t="shared" si="44"/>
        <v>0</v>
      </c>
      <c r="BB52" s="23">
        <f t="shared" si="44"/>
        <v>0</v>
      </c>
      <c r="BC52" s="23">
        <f t="shared" si="44"/>
        <v>0</v>
      </c>
      <c r="BD52" s="23">
        <f t="shared" si="44"/>
        <v>0</v>
      </c>
      <c r="BE52" s="23">
        <f t="shared" si="44"/>
        <v>0</v>
      </c>
      <c r="BF52" s="23">
        <f t="shared" si="44"/>
        <v>0</v>
      </c>
      <c r="BG52" s="23">
        <f t="shared" si="44"/>
        <v>0</v>
      </c>
      <c r="BH52" s="23">
        <f t="shared" si="44"/>
        <v>0</v>
      </c>
      <c r="BI52" s="23">
        <f t="shared" si="44"/>
        <v>0</v>
      </c>
      <c r="BJ52" s="23">
        <f t="shared" si="44"/>
        <v>0</v>
      </c>
      <c r="BK52" s="23">
        <f t="shared" si="44"/>
        <v>0</v>
      </c>
      <c r="BL52" s="23">
        <f t="shared" si="44"/>
        <v>0</v>
      </c>
      <c r="BM52" s="23">
        <f t="shared" si="44"/>
        <v>0</v>
      </c>
      <c r="BN52" s="23">
        <f t="shared" si="44"/>
        <v>0</v>
      </c>
      <c r="BO52" s="23">
        <f t="shared" si="44"/>
        <v>0</v>
      </c>
      <c r="BP52" s="23">
        <f t="shared" si="44"/>
        <v>0</v>
      </c>
      <c r="BQ52" s="23">
        <f t="shared" ref="BQ52:EB52" si="45">IF($D$8&lt;BQ46,IF(($D$8+$D$15)&lt;=BQ46,IF(BQ46&lt;($D$11+$D$15),$D$23,0),0),0)</f>
        <v>0</v>
      </c>
      <c r="BR52" s="23">
        <f t="shared" si="45"/>
        <v>0</v>
      </c>
      <c r="BS52" s="23">
        <f t="shared" si="45"/>
        <v>0</v>
      </c>
      <c r="BT52" s="23">
        <f t="shared" si="45"/>
        <v>0</v>
      </c>
      <c r="BU52" s="23">
        <f t="shared" si="45"/>
        <v>0</v>
      </c>
      <c r="BV52" s="23">
        <f t="shared" si="45"/>
        <v>0</v>
      </c>
      <c r="BW52" s="23">
        <f t="shared" si="45"/>
        <v>0</v>
      </c>
      <c r="BX52" s="23">
        <f t="shared" si="45"/>
        <v>0</v>
      </c>
      <c r="BY52" s="23">
        <f t="shared" si="45"/>
        <v>0</v>
      </c>
      <c r="BZ52" s="23">
        <f t="shared" si="45"/>
        <v>0</v>
      </c>
      <c r="CA52" s="23">
        <f t="shared" si="45"/>
        <v>0</v>
      </c>
      <c r="CB52" s="23">
        <f t="shared" si="45"/>
        <v>0</v>
      </c>
      <c r="CC52" s="23">
        <f t="shared" si="45"/>
        <v>0</v>
      </c>
      <c r="CD52" s="23">
        <f t="shared" si="45"/>
        <v>0</v>
      </c>
      <c r="CE52" s="23">
        <f t="shared" si="45"/>
        <v>0</v>
      </c>
      <c r="CF52" s="23">
        <f t="shared" si="45"/>
        <v>0</v>
      </c>
      <c r="CG52" s="23">
        <f t="shared" si="45"/>
        <v>0</v>
      </c>
      <c r="CH52" s="23">
        <f t="shared" si="45"/>
        <v>0</v>
      </c>
      <c r="CI52" s="23">
        <f t="shared" si="45"/>
        <v>0</v>
      </c>
      <c r="CJ52" s="23">
        <f t="shared" si="45"/>
        <v>0</v>
      </c>
      <c r="CK52" s="23">
        <f t="shared" si="45"/>
        <v>0</v>
      </c>
      <c r="CL52" s="23">
        <f t="shared" si="45"/>
        <v>0</v>
      </c>
      <c r="CM52" s="23">
        <f t="shared" si="45"/>
        <v>0</v>
      </c>
      <c r="CN52" s="23">
        <f t="shared" si="45"/>
        <v>0</v>
      </c>
      <c r="CO52" s="23">
        <f t="shared" si="45"/>
        <v>0</v>
      </c>
      <c r="CP52" s="23">
        <f t="shared" si="45"/>
        <v>0</v>
      </c>
      <c r="CQ52" s="23">
        <f t="shared" si="45"/>
        <v>0</v>
      </c>
      <c r="CR52" s="23">
        <f t="shared" si="45"/>
        <v>0</v>
      </c>
      <c r="CS52" s="23">
        <f t="shared" si="45"/>
        <v>0</v>
      </c>
      <c r="CT52" s="23">
        <f t="shared" si="45"/>
        <v>0</v>
      </c>
      <c r="CU52" s="23">
        <f t="shared" si="45"/>
        <v>0</v>
      </c>
      <c r="CV52" s="23">
        <f t="shared" si="45"/>
        <v>0</v>
      </c>
      <c r="CW52" s="23">
        <f t="shared" si="45"/>
        <v>0</v>
      </c>
      <c r="CX52" s="23">
        <f t="shared" si="45"/>
        <v>0</v>
      </c>
      <c r="CY52" s="23">
        <f t="shared" si="45"/>
        <v>0</v>
      </c>
      <c r="CZ52" s="23">
        <f t="shared" si="45"/>
        <v>0</v>
      </c>
      <c r="DA52" s="23">
        <f t="shared" si="45"/>
        <v>0</v>
      </c>
      <c r="DB52" s="23">
        <f t="shared" si="45"/>
        <v>0</v>
      </c>
      <c r="DC52" s="23">
        <f t="shared" si="45"/>
        <v>0</v>
      </c>
      <c r="DD52" s="23">
        <f t="shared" si="45"/>
        <v>0</v>
      </c>
      <c r="DE52" s="23">
        <f t="shared" si="45"/>
        <v>0</v>
      </c>
      <c r="DF52" s="23">
        <f t="shared" si="45"/>
        <v>0</v>
      </c>
      <c r="DG52" s="23">
        <f t="shared" si="45"/>
        <v>0</v>
      </c>
      <c r="DH52" s="23">
        <f t="shared" si="45"/>
        <v>0</v>
      </c>
      <c r="DI52" s="23">
        <f t="shared" si="45"/>
        <v>0</v>
      </c>
      <c r="DJ52" s="23">
        <f t="shared" si="45"/>
        <v>0</v>
      </c>
      <c r="DK52" s="23">
        <f t="shared" si="45"/>
        <v>0</v>
      </c>
      <c r="DL52" s="23">
        <f t="shared" si="45"/>
        <v>0</v>
      </c>
      <c r="DM52" s="23">
        <f t="shared" si="45"/>
        <v>0</v>
      </c>
      <c r="DN52" s="23">
        <f t="shared" si="45"/>
        <v>0</v>
      </c>
      <c r="DO52" s="23">
        <f t="shared" si="45"/>
        <v>0</v>
      </c>
      <c r="DP52" s="23">
        <f t="shared" si="45"/>
        <v>0</v>
      </c>
      <c r="DQ52" s="23">
        <f t="shared" si="45"/>
        <v>0</v>
      </c>
      <c r="DR52" s="23">
        <f t="shared" si="45"/>
        <v>0</v>
      </c>
      <c r="DS52" s="23">
        <f t="shared" si="45"/>
        <v>0</v>
      </c>
      <c r="DT52" s="23">
        <f t="shared" si="45"/>
        <v>0</v>
      </c>
      <c r="DU52" s="23">
        <f t="shared" si="45"/>
        <v>0</v>
      </c>
      <c r="DV52" s="23">
        <f t="shared" si="45"/>
        <v>0</v>
      </c>
      <c r="DW52" s="23">
        <f t="shared" si="45"/>
        <v>0</v>
      </c>
      <c r="DX52" s="23">
        <f t="shared" si="45"/>
        <v>0</v>
      </c>
      <c r="DY52" s="23">
        <f t="shared" si="45"/>
        <v>0</v>
      </c>
      <c r="DZ52" s="23">
        <f t="shared" si="45"/>
        <v>0</v>
      </c>
      <c r="EA52" s="23">
        <f t="shared" si="45"/>
        <v>0</v>
      </c>
      <c r="EB52" s="23">
        <f t="shared" si="45"/>
        <v>0</v>
      </c>
      <c r="EC52" s="23">
        <f t="shared" ref="EC52:GN52" si="46">IF($D$8&lt;EC46,IF(($D$8+$D$15)&lt;=EC46,IF(EC46&lt;($D$11+$D$15),$D$23,0),0),0)</f>
        <v>0</v>
      </c>
      <c r="ED52" s="23">
        <f t="shared" si="46"/>
        <v>0</v>
      </c>
      <c r="EE52" s="23">
        <f t="shared" si="46"/>
        <v>0</v>
      </c>
      <c r="EF52" s="23">
        <f t="shared" si="46"/>
        <v>0</v>
      </c>
      <c r="EG52" s="23">
        <f t="shared" si="46"/>
        <v>0</v>
      </c>
      <c r="EH52" s="23">
        <f t="shared" si="46"/>
        <v>0</v>
      </c>
      <c r="EI52" s="23">
        <f t="shared" si="46"/>
        <v>0</v>
      </c>
      <c r="EJ52" s="23">
        <f t="shared" si="46"/>
        <v>0</v>
      </c>
      <c r="EK52" s="23">
        <f t="shared" si="46"/>
        <v>0</v>
      </c>
      <c r="EL52" s="23">
        <f t="shared" si="46"/>
        <v>0</v>
      </c>
      <c r="EM52" s="23">
        <f t="shared" si="46"/>
        <v>0</v>
      </c>
      <c r="EN52" s="23">
        <f t="shared" si="46"/>
        <v>0</v>
      </c>
      <c r="EO52" s="23">
        <f t="shared" si="46"/>
        <v>0</v>
      </c>
      <c r="EP52" s="23">
        <f t="shared" si="46"/>
        <v>0</v>
      </c>
      <c r="EQ52" s="23">
        <f t="shared" si="46"/>
        <v>0</v>
      </c>
      <c r="ER52" s="23">
        <f t="shared" si="46"/>
        <v>0</v>
      </c>
      <c r="ES52" s="23">
        <f t="shared" si="46"/>
        <v>0</v>
      </c>
      <c r="ET52" s="23">
        <f t="shared" si="46"/>
        <v>0</v>
      </c>
      <c r="EU52" s="23">
        <f t="shared" si="46"/>
        <v>0</v>
      </c>
      <c r="EV52" s="23">
        <f t="shared" si="46"/>
        <v>0</v>
      </c>
      <c r="EW52" s="23">
        <f t="shared" si="46"/>
        <v>0</v>
      </c>
      <c r="EX52" s="23">
        <f t="shared" si="46"/>
        <v>0</v>
      </c>
      <c r="EY52" s="23">
        <f t="shared" si="46"/>
        <v>0</v>
      </c>
      <c r="EZ52" s="23">
        <f t="shared" si="46"/>
        <v>0</v>
      </c>
      <c r="FA52" s="23">
        <f t="shared" si="46"/>
        <v>0</v>
      </c>
      <c r="FB52" s="23">
        <f t="shared" si="46"/>
        <v>0</v>
      </c>
      <c r="FC52" s="23">
        <f t="shared" si="46"/>
        <v>0</v>
      </c>
      <c r="FD52" s="23">
        <f t="shared" si="46"/>
        <v>0</v>
      </c>
      <c r="FE52" s="23">
        <f t="shared" si="46"/>
        <v>0</v>
      </c>
      <c r="FF52" s="23">
        <f t="shared" si="46"/>
        <v>0</v>
      </c>
      <c r="FG52" s="23">
        <f t="shared" si="46"/>
        <v>0</v>
      </c>
      <c r="FH52" s="23">
        <f t="shared" si="46"/>
        <v>0</v>
      </c>
      <c r="FI52" s="23">
        <f t="shared" si="46"/>
        <v>0</v>
      </c>
      <c r="FJ52" s="23">
        <f t="shared" si="46"/>
        <v>0</v>
      </c>
      <c r="FK52" s="23">
        <f t="shared" si="46"/>
        <v>0</v>
      </c>
      <c r="FL52" s="23">
        <f t="shared" si="46"/>
        <v>0</v>
      </c>
      <c r="FM52" s="23">
        <f t="shared" si="46"/>
        <v>0</v>
      </c>
      <c r="FN52" s="23">
        <f t="shared" si="46"/>
        <v>0</v>
      </c>
      <c r="FO52" s="23">
        <f t="shared" si="46"/>
        <v>0</v>
      </c>
      <c r="FP52" s="23">
        <f t="shared" si="46"/>
        <v>0</v>
      </c>
      <c r="FQ52" s="23">
        <f t="shared" si="46"/>
        <v>0</v>
      </c>
      <c r="FR52" s="23">
        <f t="shared" si="46"/>
        <v>0</v>
      </c>
      <c r="FS52" s="23">
        <f t="shared" si="46"/>
        <v>0</v>
      </c>
      <c r="FT52" s="23">
        <f t="shared" si="46"/>
        <v>0</v>
      </c>
      <c r="FU52" s="23">
        <f t="shared" si="46"/>
        <v>0</v>
      </c>
      <c r="FV52" s="23">
        <f t="shared" si="46"/>
        <v>0</v>
      </c>
      <c r="FW52" s="23">
        <f t="shared" si="46"/>
        <v>0</v>
      </c>
      <c r="FX52" s="23">
        <f t="shared" si="46"/>
        <v>0</v>
      </c>
      <c r="FY52" s="23">
        <f t="shared" si="46"/>
        <v>0</v>
      </c>
      <c r="FZ52" s="23">
        <f t="shared" si="46"/>
        <v>0</v>
      </c>
      <c r="GA52" s="23">
        <f t="shared" si="46"/>
        <v>0</v>
      </c>
      <c r="GB52" s="23">
        <f t="shared" si="46"/>
        <v>0</v>
      </c>
      <c r="GC52" s="23">
        <f t="shared" si="46"/>
        <v>0</v>
      </c>
      <c r="GD52" s="23">
        <f t="shared" si="46"/>
        <v>0</v>
      </c>
      <c r="GE52" s="23">
        <f t="shared" si="46"/>
        <v>0</v>
      </c>
      <c r="GF52" s="23">
        <f t="shared" si="46"/>
        <v>0</v>
      </c>
      <c r="GG52" s="23">
        <f t="shared" si="46"/>
        <v>0</v>
      </c>
      <c r="GH52" s="23">
        <f t="shared" si="46"/>
        <v>0</v>
      </c>
      <c r="GI52" s="23">
        <f t="shared" si="46"/>
        <v>0</v>
      </c>
      <c r="GJ52" s="23">
        <f t="shared" si="46"/>
        <v>0</v>
      </c>
      <c r="GK52" s="23">
        <f t="shared" si="46"/>
        <v>0</v>
      </c>
      <c r="GL52" s="23">
        <f t="shared" si="46"/>
        <v>0</v>
      </c>
      <c r="GM52" s="23">
        <f t="shared" si="46"/>
        <v>0</v>
      </c>
      <c r="GN52" s="23">
        <f t="shared" si="46"/>
        <v>0</v>
      </c>
      <c r="GO52" s="23">
        <f t="shared" ref="GO52:IZ52" si="47">IF($D$8&lt;GO46,IF(($D$8+$D$15)&lt;=GO46,IF(GO46&lt;($D$11+$D$15),$D$23,0),0),0)</f>
        <v>0</v>
      </c>
      <c r="GP52" s="23">
        <f t="shared" si="47"/>
        <v>0</v>
      </c>
      <c r="GQ52" s="23">
        <f t="shared" si="47"/>
        <v>0</v>
      </c>
      <c r="GR52" s="23">
        <f t="shared" si="47"/>
        <v>0</v>
      </c>
      <c r="GS52" s="23">
        <f t="shared" si="47"/>
        <v>0</v>
      </c>
      <c r="GT52" s="23">
        <f t="shared" si="47"/>
        <v>0</v>
      </c>
      <c r="GU52" s="23">
        <f t="shared" si="47"/>
        <v>0</v>
      </c>
      <c r="GV52" s="23">
        <f t="shared" si="47"/>
        <v>0</v>
      </c>
      <c r="GW52" s="23">
        <f t="shared" si="47"/>
        <v>0</v>
      </c>
      <c r="GX52" s="23">
        <f t="shared" si="47"/>
        <v>0</v>
      </c>
      <c r="GY52" s="23">
        <f t="shared" si="47"/>
        <v>0</v>
      </c>
      <c r="GZ52" s="23">
        <f t="shared" si="47"/>
        <v>0</v>
      </c>
      <c r="HA52" s="23">
        <f t="shared" si="47"/>
        <v>0</v>
      </c>
      <c r="HB52" s="23">
        <f t="shared" si="47"/>
        <v>0</v>
      </c>
      <c r="HC52" s="23">
        <f t="shared" si="47"/>
        <v>0</v>
      </c>
      <c r="HD52" s="23">
        <f t="shared" si="47"/>
        <v>0</v>
      </c>
      <c r="HE52" s="23">
        <f t="shared" si="47"/>
        <v>0</v>
      </c>
      <c r="HF52" s="23">
        <f t="shared" si="47"/>
        <v>0</v>
      </c>
      <c r="HG52" s="23">
        <f t="shared" si="47"/>
        <v>0</v>
      </c>
      <c r="HH52" s="23">
        <f t="shared" si="47"/>
        <v>0</v>
      </c>
      <c r="HI52" s="23">
        <f t="shared" si="47"/>
        <v>0</v>
      </c>
      <c r="HJ52" s="23">
        <f t="shared" si="47"/>
        <v>0</v>
      </c>
      <c r="HK52" s="23">
        <f t="shared" si="47"/>
        <v>0</v>
      </c>
      <c r="HL52" s="23">
        <f t="shared" si="47"/>
        <v>0</v>
      </c>
      <c r="HM52" s="23">
        <f t="shared" si="47"/>
        <v>0</v>
      </c>
      <c r="HN52" s="23">
        <f t="shared" si="47"/>
        <v>0</v>
      </c>
      <c r="HO52" s="23">
        <f t="shared" si="47"/>
        <v>0</v>
      </c>
      <c r="HP52" s="23">
        <f t="shared" si="47"/>
        <v>0</v>
      </c>
      <c r="HQ52" s="23">
        <f t="shared" si="47"/>
        <v>0</v>
      </c>
      <c r="HR52" s="23">
        <f t="shared" si="47"/>
        <v>0</v>
      </c>
      <c r="HS52" s="23">
        <f t="shared" si="47"/>
        <v>0</v>
      </c>
      <c r="HT52" s="23">
        <f t="shared" si="47"/>
        <v>0</v>
      </c>
      <c r="HU52" s="23">
        <f t="shared" si="47"/>
        <v>0</v>
      </c>
      <c r="HV52" s="23">
        <f t="shared" si="47"/>
        <v>0</v>
      </c>
      <c r="HW52" s="23">
        <f t="shared" si="47"/>
        <v>0</v>
      </c>
      <c r="HX52" s="23">
        <f t="shared" si="47"/>
        <v>0</v>
      </c>
      <c r="HY52" s="23">
        <f t="shared" si="47"/>
        <v>0</v>
      </c>
      <c r="HZ52" s="23">
        <f t="shared" si="47"/>
        <v>0</v>
      </c>
      <c r="IA52" s="23">
        <f t="shared" si="47"/>
        <v>0</v>
      </c>
      <c r="IB52" s="23">
        <f t="shared" si="47"/>
        <v>0</v>
      </c>
      <c r="IC52" s="23">
        <f t="shared" si="47"/>
        <v>0</v>
      </c>
      <c r="ID52" s="23">
        <f t="shared" si="47"/>
        <v>0</v>
      </c>
      <c r="IE52" s="23">
        <f t="shared" si="47"/>
        <v>0</v>
      </c>
      <c r="IF52" s="23">
        <f t="shared" si="47"/>
        <v>0</v>
      </c>
      <c r="IG52" s="23">
        <f t="shared" si="47"/>
        <v>0</v>
      </c>
      <c r="IH52" s="23">
        <f t="shared" si="47"/>
        <v>0</v>
      </c>
      <c r="II52" s="23">
        <f t="shared" si="47"/>
        <v>0</v>
      </c>
      <c r="IJ52" s="23">
        <f t="shared" si="47"/>
        <v>0</v>
      </c>
      <c r="IK52" s="23">
        <f t="shared" si="47"/>
        <v>0</v>
      </c>
      <c r="IL52" s="23">
        <f t="shared" si="47"/>
        <v>0</v>
      </c>
      <c r="IM52" s="23">
        <f t="shared" si="47"/>
        <v>0</v>
      </c>
      <c r="IN52" s="23">
        <f t="shared" si="47"/>
        <v>0</v>
      </c>
      <c r="IO52" s="23">
        <f t="shared" si="47"/>
        <v>0</v>
      </c>
      <c r="IP52" s="23">
        <f t="shared" si="47"/>
        <v>0</v>
      </c>
      <c r="IQ52" s="23">
        <f t="shared" si="47"/>
        <v>0</v>
      </c>
      <c r="IR52" s="23">
        <f t="shared" si="47"/>
        <v>0</v>
      </c>
      <c r="IS52" s="23">
        <f t="shared" si="47"/>
        <v>0</v>
      </c>
      <c r="IT52" s="23">
        <f t="shared" si="47"/>
        <v>0</v>
      </c>
      <c r="IU52" s="23">
        <f t="shared" si="47"/>
        <v>0</v>
      </c>
      <c r="IV52" s="23">
        <f t="shared" si="47"/>
        <v>0</v>
      </c>
      <c r="IW52" s="23">
        <f t="shared" si="47"/>
        <v>0</v>
      </c>
      <c r="IX52" s="23">
        <f t="shared" si="47"/>
        <v>0</v>
      </c>
      <c r="IY52" s="23">
        <f t="shared" si="47"/>
        <v>0</v>
      </c>
      <c r="IZ52" s="23">
        <f t="shared" si="47"/>
        <v>0</v>
      </c>
      <c r="JA52" s="23">
        <f t="shared" ref="JA52:LL52" si="48">IF($D$8&lt;JA46,IF(($D$8+$D$15)&lt;=JA46,IF(JA46&lt;($D$11+$D$15),$D$23,0),0),0)</f>
        <v>0</v>
      </c>
      <c r="JB52" s="23">
        <f t="shared" si="48"/>
        <v>0</v>
      </c>
      <c r="JC52" s="23">
        <f t="shared" si="48"/>
        <v>0</v>
      </c>
      <c r="JD52" s="23">
        <f t="shared" si="48"/>
        <v>0</v>
      </c>
      <c r="JE52" s="23">
        <f t="shared" si="48"/>
        <v>0</v>
      </c>
      <c r="JF52" s="23">
        <f t="shared" si="48"/>
        <v>0</v>
      </c>
      <c r="JG52" s="23">
        <f t="shared" si="48"/>
        <v>0</v>
      </c>
      <c r="JH52" s="23">
        <f t="shared" si="48"/>
        <v>0</v>
      </c>
      <c r="JI52" s="23">
        <f t="shared" si="48"/>
        <v>0</v>
      </c>
      <c r="JJ52" s="23">
        <f t="shared" si="48"/>
        <v>0</v>
      </c>
      <c r="JK52" s="23">
        <f t="shared" si="48"/>
        <v>0</v>
      </c>
      <c r="JL52" s="23">
        <f t="shared" si="48"/>
        <v>0</v>
      </c>
      <c r="JM52" s="23">
        <f t="shared" si="48"/>
        <v>0</v>
      </c>
      <c r="JN52" s="23">
        <f t="shared" si="48"/>
        <v>0</v>
      </c>
      <c r="JO52" s="23">
        <f t="shared" si="48"/>
        <v>0</v>
      </c>
      <c r="JP52" s="23">
        <f t="shared" si="48"/>
        <v>0</v>
      </c>
      <c r="JQ52" s="23">
        <f t="shared" si="48"/>
        <v>0</v>
      </c>
      <c r="JR52" s="23">
        <f t="shared" si="48"/>
        <v>0</v>
      </c>
      <c r="JS52" s="23">
        <f t="shared" si="48"/>
        <v>0</v>
      </c>
      <c r="JT52" s="23">
        <f t="shared" si="48"/>
        <v>0</v>
      </c>
      <c r="JU52" s="23">
        <f t="shared" si="48"/>
        <v>0</v>
      </c>
      <c r="JV52" s="23">
        <f t="shared" si="48"/>
        <v>0</v>
      </c>
      <c r="JW52" s="23">
        <f t="shared" si="48"/>
        <v>0</v>
      </c>
      <c r="JX52" s="23">
        <f t="shared" si="48"/>
        <v>0</v>
      </c>
      <c r="JY52" s="23">
        <f t="shared" si="48"/>
        <v>0</v>
      </c>
      <c r="JZ52" s="23">
        <f t="shared" si="48"/>
        <v>0</v>
      </c>
      <c r="KA52" s="23">
        <f t="shared" si="48"/>
        <v>0</v>
      </c>
      <c r="KB52" s="23">
        <f t="shared" si="48"/>
        <v>0</v>
      </c>
      <c r="KC52" s="23">
        <f t="shared" si="48"/>
        <v>0</v>
      </c>
      <c r="KD52" s="23">
        <f t="shared" si="48"/>
        <v>0</v>
      </c>
      <c r="KE52" s="23">
        <f t="shared" si="48"/>
        <v>0</v>
      </c>
      <c r="KF52" s="23">
        <f t="shared" si="48"/>
        <v>0</v>
      </c>
      <c r="KG52" s="23">
        <f t="shared" si="48"/>
        <v>0</v>
      </c>
      <c r="KH52" s="23">
        <f t="shared" si="48"/>
        <v>0</v>
      </c>
      <c r="KI52" s="23">
        <f t="shared" si="48"/>
        <v>0</v>
      </c>
      <c r="KJ52" s="23">
        <f t="shared" si="48"/>
        <v>0</v>
      </c>
      <c r="KK52" s="23">
        <f t="shared" si="48"/>
        <v>0</v>
      </c>
      <c r="KL52" s="23">
        <f t="shared" si="48"/>
        <v>0</v>
      </c>
      <c r="KM52" s="23">
        <f t="shared" si="48"/>
        <v>0</v>
      </c>
      <c r="KN52" s="23">
        <f t="shared" si="48"/>
        <v>0</v>
      </c>
      <c r="KO52" s="23">
        <f t="shared" si="48"/>
        <v>0</v>
      </c>
      <c r="KP52" s="23">
        <f t="shared" si="48"/>
        <v>0</v>
      </c>
      <c r="KQ52" s="23">
        <f t="shared" si="48"/>
        <v>0</v>
      </c>
      <c r="KR52" s="23">
        <f t="shared" si="48"/>
        <v>0</v>
      </c>
      <c r="KS52" s="23">
        <f t="shared" si="48"/>
        <v>0</v>
      </c>
      <c r="KT52" s="23">
        <f t="shared" si="48"/>
        <v>0</v>
      </c>
      <c r="KU52" s="23">
        <f t="shared" si="48"/>
        <v>0</v>
      </c>
      <c r="KV52" s="23">
        <f t="shared" si="48"/>
        <v>0</v>
      </c>
      <c r="KW52" s="23">
        <f t="shared" si="48"/>
        <v>0</v>
      </c>
      <c r="KX52" s="23">
        <f t="shared" si="48"/>
        <v>0</v>
      </c>
      <c r="KY52" s="23">
        <f t="shared" si="48"/>
        <v>0</v>
      </c>
      <c r="KZ52" s="23">
        <f t="shared" si="48"/>
        <v>0</v>
      </c>
      <c r="LA52" s="23">
        <f t="shared" si="48"/>
        <v>0</v>
      </c>
      <c r="LB52" s="23">
        <f t="shared" si="48"/>
        <v>0</v>
      </c>
      <c r="LC52" s="23">
        <f t="shared" si="48"/>
        <v>0</v>
      </c>
      <c r="LD52" s="23">
        <f t="shared" si="48"/>
        <v>0</v>
      </c>
      <c r="LE52" s="23">
        <f t="shared" si="48"/>
        <v>0</v>
      </c>
      <c r="LF52" s="23">
        <f t="shared" si="48"/>
        <v>0</v>
      </c>
      <c r="LG52" s="23">
        <f t="shared" si="48"/>
        <v>0</v>
      </c>
      <c r="LH52" s="23">
        <f t="shared" si="48"/>
        <v>0</v>
      </c>
      <c r="LI52" s="23">
        <f t="shared" si="48"/>
        <v>0</v>
      </c>
      <c r="LJ52" s="23">
        <f t="shared" si="48"/>
        <v>0</v>
      </c>
      <c r="LK52" s="23">
        <f t="shared" si="48"/>
        <v>0</v>
      </c>
      <c r="LL52" s="23">
        <f t="shared" si="48"/>
        <v>0</v>
      </c>
      <c r="LM52" s="23">
        <f t="shared" ref="LM52:MY52" si="49">IF($D$8&lt;LM46,IF(($D$8+$D$15)&lt;=LM46,IF(LM46&lt;($D$11+$D$15),$D$23,0),0),0)</f>
        <v>0</v>
      </c>
      <c r="LN52" s="23">
        <f t="shared" si="49"/>
        <v>0</v>
      </c>
      <c r="LO52" s="23">
        <f t="shared" si="49"/>
        <v>0</v>
      </c>
      <c r="LP52" s="23">
        <f t="shared" si="49"/>
        <v>0</v>
      </c>
      <c r="LQ52" s="23">
        <f t="shared" si="49"/>
        <v>0</v>
      </c>
      <c r="LR52" s="23">
        <f t="shared" si="49"/>
        <v>0</v>
      </c>
      <c r="LS52" s="23">
        <f t="shared" si="49"/>
        <v>0</v>
      </c>
      <c r="LT52" s="23">
        <f t="shared" si="49"/>
        <v>0</v>
      </c>
      <c r="LU52" s="23">
        <f t="shared" si="49"/>
        <v>0</v>
      </c>
      <c r="LV52" s="23">
        <f t="shared" si="49"/>
        <v>0</v>
      </c>
      <c r="LW52" s="23">
        <f t="shared" si="49"/>
        <v>0</v>
      </c>
      <c r="LX52" s="23">
        <f t="shared" si="49"/>
        <v>0</v>
      </c>
      <c r="LY52" s="23">
        <f t="shared" si="49"/>
        <v>0</v>
      </c>
      <c r="LZ52" s="23">
        <f t="shared" si="49"/>
        <v>0</v>
      </c>
      <c r="MA52" s="23">
        <f t="shared" si="49"/>
        <v>0</v>
      </c>
      <c r="MB52" s="23">
        <f t="shared" si="49"/>
        <v>0</v>
      </c>
      <c r="MC52" s="23">
        <f t="shared" si="49"/>
        <v>0</v>
      </c>
      <c r="MD52" s="23">
        <f t="shared" si="49"/>
        <v>0</v>
      </c>
      <c r="ME52" s="23">
        <f t="shared" si="49"/>
        <v>0</v>
      </c>
      <c r="MF52" s="23">
        <f t="shared" si="49"/>
        <v>0</v>
      </c>
      <c r="MG52" s="23">
        <f t="shared" si="49"/>
        <v>0</v>
      </c>
      <c r="MH52" s="23">
        <f t="shared" si="49"/>
        <v>0</v>
      </c>
      <c r="MI52" s="23">
        <f t="shared" si="49"/>
        <v>0</v>
      </c>
      <c r="MJ52" s="23">
        <f t="shared" si="49"/>
        <v>0</v>
      </c>
      <c r="MK52" s="23">
        <f t="shared" si="49"/>
        <v>0</v>
      </c>
      <c r="ML52" s="23">
        <f t="shared" si="49"/>
        <v>0</v>
      </c>
      <c r="MM52" s="23">
        <f t="shared" si="49"/>
        <v>0</v>
      </c>
      <c r="MN52" s="23">
        <f t="shared" si="49"/>
        <v>0</v>
      </c>
      <c r="MO52" s="23">
        <f t="shared" si="49"/>
        <v>0</v>
      </c>
      <c r="MP52" s="23">
        <f t="shared" si="49"/>
        <v>0</v>
      </c>
      <c r="MQ52" s="23">
        <f t="shared" si="49"/>
        <v>0</v>
      </c>
      <c r="MR52" s="23">
        <f t="shared" si="49"/>
        <v>0</v>
      </c>
      <c r="MS52" s="23">
        <f t="shared" si="49"/>
        <v>0</v>
      </c>
      <c r="MT52" s="23">
        <f t="shared" si="49"/>
        <v>0</v>
      </c>
      <c r="MU52" s="23">
        <f t="shared" si="49"/>
        <v>0</v>
      </c>
      <c r="MV52" s="23">
        <f t="shared" si="49"/>
        <v>0</v>
      </c>
      <c r="MW52" s="23">
        <f t="shared" si="49"/>
        <v>0</v>
      </c>
      <c r="MX52" s="23">
        <f t="shared" si="49"/>
        <v>0</v>
      </c>
      <c r="MY52" s="23">
        <f t="shared" si="49"/>
        <v>0</v>
      </c>
    </row>
    <row r="53" spans="3:363" s="26" customFormat="1" x14ac:dyDescent="0.35">
      <c r="C53" s="27" t="s">
        <v>342</v>
      </c>
      <c r="D53" s="28">
        <f>D48+D49+D50+D52</f>
        <v>0</v>
      </c>
      <c r="E53" s="28">
        <f>E48+E49+E50+E52</f>
        <v>0</v>
      </c>
      <c r="F53" s="28">
        <f>F48+F49+F50+F52</f>
        <v>0</v>
      </c>
      <c r="G53" s="28">
        <f>G48+G49+G50+G52</f>
        <v>0</v>
      </c>
      <c r="H53" s="28">
        <f t="shared" ref="H53:BS53" si="50">H48+H49+H50+H52</f>
        <v>0</v>
      </c>
      <c r="I53" s="28">
        <f>I48+I49+I50+I52</f>
        <v>0</v>
      </c>
      <c r="J53" s="28">
        <f t="shared" si="50"/>
        <v>0</v>
      </c>
      <c r="K53" s="28">
        <f>K48+K49+K50+K52</f>
        <v>0</v>
      </c>
      <c r="L53" s="28">
        <f t="shared" si="50"/>
        <v>0</v>
      </c>
      <c r="M53" s="28">
        <f t="shared" si="50"/>
        <v>0</v>
      </c>
      <c r="N53" s="28">
        <f t="shared" si="50"/>
        <v>0</v>
      </c>
      <c r="O53" s="28">
        <f t="shared" si="50"/>
        <v>0</v>
      </c>
      <c r="P53" s="28">
        <f t="shared" si="50"/>
        <v>0</v>
      </c>
      <c r="Q53" s="28">
        <f t="shared" si="50"/>
        <v>0</v>
      </c>
      <c r="R53" s="28">
        <f t="shared" si="50"/>
        <v>0</v>
      </c>
      <c r="S53" s="28">
        <f t="shared" si="50"/>
        <v>0</v>
      </c>
      <c r="T53" s="28">
        <f t="shared" si="50"/>
        <v>0</v>
      </c>
      <c r="U53" s="28">
        <f t="shared" si="50"/>
        <v>0</v>
      </c>
      <c r="V53" s="28">
        <f t="shared" si="50"/>
        <v>0</v>
      </c>
      <c r="W53" s="28">
        <f t="shared" si="50"/>
        <v>0</v>
      </c>
      <c r="X53" s="28">
        <f t="shared" si="50"/>
        <v>0</v>
      </c>
      <c r="Y53" s="28">
        <f t="shared" si="50"/>
        <v>0</v>
      </c>
      <c r="Z53" s="28">
        <f t="shared" si="50"/>
        <v>0</v>
      </c>
      <c r="AA53" s="28">
        <f t="shared" si="50"/>
        <v>0</v>
      </c>
      <c r="AB53" s="28">
        <f t="shared" si="50"/>
        <v>0</v>
      </c>
      <c r="AC53" s="28">
        <f t="shared" si="50"/>
        <v>0</v>
      </c>
      <c r="AD53" s="28">
        <f t="shared" si="50"/>
        <v>0</v>
      </c>
      <c r="AE53" s="28">
        <f t="shared" si="50"/>
        <v>0</v>
      </c>
      <c r="AF53" s="28">
        <f t="shared" si="50"/>
        <v>0</v>
      </c>
      <c r="AG53" s="28">
        <f t="shared" si="50"/>
        <v>0</v>
      </c>
      <c r="AH53" s="28">
        <f t="shared" si="50"/>
        <v>0</v>
      </c>
      <c r="AI53" s="28">
        <f t="shared" si="50"/>
        <v>0</v>
      </c>
      <c r="AJ53" s="28">
        <f t="shared" si="50"/>
        <v>0</v>
      </c>
      <c r="AK53" s="28">
        <f t="shared" si="50"/>
        <v>0</v>
      </c>
      <c r="AL53" s="28">
        <f t="shared" si="50"/>
        <v>0</v>
      </c>
      <c r="AM53" s="28">
        <f t="shared" si="50"/>
        <v>0</v>
      </c>
      <c r="AN53" s="28">
        <f t="shared" si="50"/>
        <v>0</v>
      </c>
      <c r="AO53" s="28">
        <f t="shared" si="50"/>
        <v>0</v>
      </c>
      <c r="AP53" s="28">
        <f t="shared" si="50"/>
        <v>0</v>
      </c>
      <c r="AQ53" s="28">
        <f t="shared" si="50"/>
        <v>0</v>
      </c>
      <c r="AR53" s="28">
        <f t="shared" si="50"/>
        <v>0</v>
      </c>
      <c r="AS53" s="28">
        <f t="shared" si="50"/>
        <v>0</v>
      </c>
      <c r="AT53" s="28">
        <f t="shared" si="50"/>
        <v>0</v>
      </c>
      <c r="AU53" s="28">
        <f t="shared" si="50"/>
        <v>0</v>
      </c>
      <c r="AV53" s="28">
        <f t="shared" si="50"/>
        <v>0</v>
      </c>
      <c r="AW53" s="28">
        <f t="shared" si="50"/>
        <v>0</v>
      </c>
      <c r="AX53" s="28">
        <f t="shared" si="50"/>
        <v>0</v>
      </c>
      <c r="AY53" s="28">
        <f t="shared" si="50"/>
        <v>0</v>
      </c>
      <c r="AZ53" s="28">
        <f t="shared" si="50"/>
        <v>0</v>
      </c>
      <c r="BA53" s="28">
        <f t="shared" si="50"/>
        <v>0</v>
      </c>
      <c r="BB53" s="28">
        <f t="shared" si="50"/>
        <v>0</v>
      </c>
      <c r="BC53" s="28">
        <f t="shared" si="50"/>
        <v>0</v>
      </c>
      <c r="BD53" s="28">
        <f t="shared" si="50"/>
        <v>0</v>
      </c>
      <c r="BE53" s="28">
        <f t="shared" si="50"/>
        <v>0</v>
      </c>
      <c r="BF53" s="28">
        <f t="shared" si="50"/>
        <v>0</v>
      </c>
      <c r="BG53" s="28">
        <f t="shared" si="50"/>
        <v>0</v>
      </c>
      <c r="BH53" s="28">
        <f t="shared" si="50"/>
        <v>0</v>
      </c>
      <c r="BI53" s="28">
        <f t="shared" si="50"/>
        <v>0</v>
      </c>
      <c r="BJ53" s="28">
        <f t="shared" si="50"/>
        <v>0</v>
      </c>
      <c r="BK53" s="28">
        <f t="shared" si="50"/>
        <v>0</v>
      </c>
      <c r="BL53" s="28">
        <f t="shared" si="50"/>
        <v>0</v>
      </c>
      <c r="BM53" s="28">
        <f t="shared" si="50"/>
        <v>0</v>
      </c>
      <c r="BN53" s="28">
        <f t="shared" si="50"/>
        <v>0</v>
      </c>
      <c r="BO53" s="28">
        <f t="shared" si="50"/>
        <v>0</v>
      </c>
      <c r="BP53" s="28">
        <f t="shared" si="50"/>
        <v>0</v>
      </c>
      <c r="BQ53" s="28">
        <f t="shared" si="50"/>
        <v>0</v>
      </c>
      <c r="BR53" s="28">
        <f t="shared" si="50"/>
        <v>0</v>
      </c>
      <c r="BS53" s="28">
        <f t="shared" si="50"/>
        <v>0</v>
      </c>
      <c r="BT53" s="28">
        <f t="shared" ref="BT53:EE53" si="51">BT48+BT49+BT50+BT52</f>
        <v>0</v>
      </c>
      <c r="BU53" s="28">
        <f t="shared" si="51"/>
        <v>0</v>
      </c>
      <c r="BV53" s="28">
        <f t="shared" si="51"/>
        <v>0</v>
      </c>
      <c r="BW53" s="28">
        <f t="shared" si="51"/>
        <v>0</v>
      </c>
      <c r="BX53" s="28">
        <f t="shared" si="51"/>
        <v>0</v>
      </c>
      <c r="BY53" s="28">
        <f t="shared" si="51"/>
        <v>0</v>
      </c>
      <c r="BZ53" s="28">
        <f t="shared" si="51"/>
        <v>0</v>
      </c>
      <c r="CA53" s="28">
        <f t="shared" si="51"/>
        <v>0</v>
      </c>
      <c r="CB53" s="28">
        <f t="shared" si="51"/>
        <v>0</v>
      </c>
      <c r="CC53" s="28">
        <f t="shared" si="51"/>
        <v>0</v>
      </c>
      <c r="CD53" s="28">
        <f t="shared" si="51"/>
        <v>0</v>
      </c>
      <c r="CE53" s="28">
        <f t="shared" si="51"/>
        <v>0</v>
      </c>
      <c r="CF53" s="28">
        <f t="shared" si="51"/>
        <v>0</v>
      </c>
      <c r="CG53" s="28">
        <f t="shared" si="51"/>
        <v>0</v>
      </c>
      <c r="CH53" s="28">
        <f t="shared" si="51"/>
        <v>0</v>
      </c>
      <c r="CI53" s="28">
        <f t="shared" si="51"/>
        <v>0</v>
      </c>
      <c r="CJ53" s="28">
        <f t="shared" si="51"/>
        <v>0</v>
      </c>
      <c r="CK53" s="28">
        <f t="shared" si="51"/>
        <v>0</v>
      </c>
      <c r="CL53" s="28">
        <f t="shared" si="51"/>
        <v>0</v>
      </c>
      <c r="CM53" s="28">
        <f t="shared" si="51"/>
        <v>0</v>
      </c>
      <c r="CN53" s="28">
        <f t="shared" si="51"/>
        <v>0</v>
      </c>
      <c r="CO53" s="28">
        <f t="shared" si="51"/>
        <v>0</v>
      </c>
      <c r="CP53" s="28">
        <f t="shared" si="51"/>
        <v>0</v>
      </c>
      <c r="CQ53" s="28">
        <f t="shared" si="51"/>
        <v>0</v>
      </c>
      <c r="CR53" s="28">
        <f t="shared" si="51"/>
        <v>0</v>
      </c>
      <c r="CS53" s="28">
        <f t="shared" si="51"/>
        <v>0</v>
      </c>
      <c r="CT53" s="28">
        <f t="shared" si="51"/>
        <v>0</v>
      </c>
      <c r="CU53" s="28">
        <f t="shared" si="51"/>
        <v>0</v>
      </c>
      <c r="CV53" s="28">
        <f t="shared" si="51"/>
        <v>0</v>
      </c>
      <c r="CW53" s="28">
        <f t="shared" si="51"/>
        <v>0</v>
      </c>
      <c r="CX53" s="28">
        <f t="shared" si="51"/>
        <v>0</v>
      </c>
      <c r="CY53" s="28">
        <f t="shared" si="51"/>
        <v>0</v>
      </c>
      <c r="CZ53" s="28">
        <f t="shared" si="51"/>
        <v>0</v>
      </c>
      <c r="DA53" s="28">
        <f t="shared" si="51"/>
        <v>0</v>
      </c>
      <c r="DB53" s="28">
        <f t="shared" si="51"/>
        <v>0</v>
      </c>
      <c r="DC53" s="28">
        <f t="shared" si="51"/>
        <v>0</v>
      </c>
      <c r="DD53" s="28">
        <f t="shared" si="51"/>
        <v>0</v>
      </c>
      <c r="DE53" s="28">
        <f t="shared" si="51"/>
        <v>0</v>
      </c>
      <c r="DF53" s="28">
        <f t="shared" si="51"/>
        <v>0</v>
      </c>
      <c r="DG53" s="28">
        <f t="shared" si="51"/>
        <v>0</v>
      </c>
      <c r="DH53" s="28">
        <f t="shared" si="51"/>
        <v>0</v>
      </c>
      <c r="DI53" s="28">
        <f t="shared" si="51"/>
        <v>0</v>
      </c>
      <c r="DJ53" s="28">
        <f t="shared" si="51"/>
        <v>0</v>
      </c>
      <c r="DK53" s="28">
        <f t="shared" si="51"/>
        <v>0</v>
      </c>
      <c r="DL53" s="28">
        <f t="shared" si="51"/>
        <v>0</v>
      </c>
      <c r="DM53" s="28">
        <f t="shared" si="51"/>
        <v>0</v>
      </c>
      <c r="DN53" s="28">
        <f t="shared" si="51"/>
        <v>0</v>
      </c>
      <c r="DO53" s="28">
        <f t="shared" si="51"/>
        <v>0</v>
      </c>
      <c r="DP53" s="28">
        <f t="shared" si="51"/>
        <v>0</v>
      </c>
      <c r="DQ53" s="28">
        <f t="shared" si="51"/>
        <v>0</v>
      </c>
      <c r="DR53" s="28">
        <f t="shared" si="51"/>
        <v>0</v>
      </c>
      <c r="DS53" s="28">
        <f t="shared" si="51"/>
        <v>0</v>
      </c>
      <c r="DT53" s="28">
        <f t="shared" si="51"/>
        <v>0</v>
      </c>
      <c r="DU53" s="28">
        <f t="shared" si="51"/>
        <v>0</v>
      </c>
      <c r="DV53" s="28">
        <f t="shared" si="51"/>
        <v>0</v>
      </c>
      <c r="DW53" s="28">
        <f t="shared" si="51"/>
        <v>0</v>
      </c>
      <c r="DX53" s="28">
        <f t="shared" si="51"/>
        <v>0</v>
      </c>
      <c r="DY53" s="28">
        <f t="shared" si="51"/>
        <v>0</v>
      </c>
      <c r="DZ53" s="28">
        <f t="shared" si="51"/>
        <v>0</v>
      </c>
      <c r="EA53" s="28">
        <f t="shared" si="51"/>
        <v>0</v>
      </c>
      <c r="EB53" s="28">
        <f t="shared" si="51"/>
        <v>0</v>
      </c>
      <c r="EC53" s="28">
        <f t="shared" si="51"/>
        <v>0</v>
      </c>
      <c r="ED53" s="28">
        <f t="shared" si="51"/>
        <v>0</v>
      </c>
      <c r="EE53" s="28">
        <f t="shared" si="51"/>
        <v>0</v>
      </c>
      <c r="EF53" s="28">
        <f t="shared" ref="EF53:GQ53" si="52">EF48+EF49+EF50+EF52</f>
        <v>0</v>
      </c>
      <c r="EG53" s="28">
        <f t="shared" si="52"/>
        <v>0</v>
      </c>
      <c r="EH53" s="28">
        <f t="shared" si="52"/>
        <v>0</v>
      </c>
      <c r="EI53" s="28">
        <f t="shared" si="52"/>
        <v>0</v>
      </c>
      <c r="EJ53" s="28">
        <f t="shared" si="52"/>
        <v>0</v>
      </c>
      <c r="EK53" s="28">
        <f t="shared" si="52"/>
        <v>0</v>
      </c>
      <c r="EL53" s="28">
        <f t="shared" si="52"/>
        <v>0</v>
      </c>
      <c r="EM53" s="28">
        <f t="shared" si="52"/>
        <v>0</v>
      </c>
      <c r="EN53" s="28">
        <f t="shared" si="52"/>
        <v>0</v>
      </c>
      <c r="EO53" s="28">
        <f t="shared" si="52"/>
        <v>0</v>
      </c>
      <c r="EP53" s="28">
        <f t="shared" si="52"/>
        <v>0</v>
      </c>
      <c r="EQ53" s="28">
        <f t="shared" si="52"/>
        <v>0</v>
      </c>
      <c r="ER53" s="28">
        <f t="shared" si="52"/>
        <v>0</v>
      </c>
      <c r="ES53" s="28">
        <f t="shared" si="52"/>
        <v>0</v>
      </c>
      <c r="ET53" s="28">
        <f t="shared" si="52"/>
        <v>0</v>
      </c>
      <c r="EU53" s="28">
        <f t="shared" si="52"/>
        <v>0</v>
      </c>
      <c r="EV53" s="28">
        <f t="shared" si="52"/>
        <v>0</v>
      </c>
      <c r="EW53" s="28">
        <f t="shared" si="52"/>
        <v>0</v>
      </c>
      <c r="EX53" s="28">
        <f t="shared" si="52"/>
        <v>0</v>
      </c>
      <c r="EY53" s="28">
        <f t="shared" si="52"/>
        <v>0</v>
      </c>
      <c r="EZ53" s="28">
        <f t="shared" si="52"/>
        <v>0</v>
      </c>
      <c r="FA53" s="28">
        <f t="shared" si="52"/>
        <v>0</v>
      </c>
      <c r="FB53" s="28">
        <f t="shared" si="52"/>
        <v>0</v>
      </c>
      <c r="FC53" s="28">
        <f t="shared" si="52"/>
        <v>0</v>
      </c>
      <c r="FD53" s="28">
        <f t="shared" si="52"/>
        <v>0</v>
      </c>
      <c r="FE53" s="28">
        <f t="shared" si="52"/>
        <v>0</v>
      </c>
      <c r="FF53" s="28">
        <f t="shared" si="52"/>
        <v>0</v>
      </c>
      <c r="FG53" s="28">
        <f t="shared" si="52"/>
        <v>0</v>
      </c>
      <c r="FH53" s="28">
        <f t="shared" si="52"/>
        <v>0</v>
      </c>
      <c r="FI53" s="28">
        <f t="shared" si="52"/>
        <v>0</v>
      </c>
      <c r="FJ53" s="28">
        <f t="shared" si="52"/>
        <v>0</v>
      </c>
      <c r="FK53" s="28">
        <f t="shared" si="52"/>
        <v>0</v>
      </c>
      <c r="FL53" s="28">
        <f t="shared" si="52"/>
        <v>0</v>
      </c>
      <c r="FM53" s="28">
        <f t="shared" si="52"/>
        <v>0</v>
      </c>
      <c r="FN53" s="28">
        <f t="shared" si="52"/>
        <v>0</v>
      </c>
      <c r="FO53" s="28">
        <f t="shared" si="52"/>
        <v>0</v>
      </c>
      <c r="FP53" s="28">
        <f t="shared" si="52"/>
        <v>0</v>
      </c>
      <c r="FQ53" s="28">
        <f t="shared" si="52"/>
        <v>0</v>
      </c>
      <c r="FR53" s="28">
        <f t="shared" si="52"/>
        <v>0</v>
      </c>
      <c r="FS53" s="28">
        <f t="shared" si="52"/>
        <v>0</v>
      </c>
      <c r="FT53" s="28">
        <f t="shared" si="52"/>
        <v>0</v>
      </c>
      <c r="FU53" s="28">
        <f t="shared" si="52"/>
        <v>0</v>
      </c>
      <c r="FV53" s="28">
        <f t="shared" si="52"/>
        <v>0</v>
      </c>
      <c r="FW53" s="28">
        <f t="shared" si="52"/>
        <v>0</v>
      </c>
      <c r="FX53" s="28">
        <f t="shared" si="52"/>
        <v>0</v>
      </c>
      <c r="FY53" s="28">
        <f t="shared" si="52"/>
        <v>0</v>
      </c>
      <c r="FZ53" s="28">
        <f t="shared" si="52"/>
        <v>0</v>
      </c>
      <c r="GA53" s="28">
        <f t="shared" si="52"/>
        <v>0</v>
      </c>
      <c r="GB53" s="28">
        <f t="shared" si="52"/>
        <v>0</v>
      </c>
      <c r="GC53" s="28">
        <f t="shared" si="52"/>
        <v>0</v>
      </c>
      <c r="GD53" s="28">
        <f t="shared" si="52"/>
        <v>0</v>
      </c>
      <c r="GE53" s="28">
        <f t="shared" si="52"/>
        <v>0</v>
      </c>
      <c r="GF53" s="28">
        <f t="shared" si="52"/>
        <v>0</v>
      </c>
      <c r="GG53" s="28">
        <f t="shared" si="52"/>
        <v>0</v>
      </c>
      <c r="GH53" s="28">
        <f t="shared" si="52"/>
        <v>0</v>
      </c>
      <c r="GI53" s="28">
        <f t="shared" si="52"/>
        <v>0</v>
      </c>
      <c r="GJ53" s="28">
        <f t="shared" si="52"/>
        <v>0</v>
      </c>
      <c r="GK53" s="28">
        <f t="shared" si="52"/>
        <v>0</v>
      </c>
      <c r="GL53" s="28">
        <f t="shared" si="52"/>
        <v>0</v>
      </c>
      <c r="GM53" s="28">
        <f t="shared" si="52"/>
        <v>0</v>
      </c>
      <c r="GN53" s="28">
        <f t="shared" si="52"/>
        <v>0</v>
      </c>
      <c r="GO53" s="28">
        <f t="shared" si="52"/>
        <v>0</v>
      </c>
      <c r="GP53" s="28">
        <f t="shared" si="52"/>
        <v>0</v>
      </c>
      <c r="GQ53" s="28">
        <f t="shared" si="52"/>
        <v>0</v>
      </c>
      <c r="GR53" s="28">
        <f t="shared" ref="GR53:JC53" si="53">GR48+GR49+GR50+GR52</f>
        <v>0</v>
      </c>
      <c r="GS53" s="28">
        <f t="shared" si="53"/>
        <v>0</v>
      </c>
      <c r="GT53" s="28">
        <f t="shared" si="53"/>
        <v>0</v>
      </c>
      <c r="GU53" s="28">
        <f t="shared" si="53"/>
        <v>0</v>
      </c>
      <c r="GV53" s="28">
        <f t="shared" si="53"/>
        <v>0</v>
      </c>
      <c r="GW53" s="28">
        <f t="shared" si="53"/>
        <v>0</v>
      </c>
      <c r="GX53" s="28">
        <f t="shared" si="53"/>
        <v>0</v>
      </c>
      <c r="GY53" s="28">
        <f t="shared" si="53"/>
        <v>0</v>
      </c>
      <c r="GZ53" s="28">
        <f t="shared" si="53"/>
        <v>0</v>
      </c>
      <c r="HA53" s="28">
        <f t="shared" si="53"/>
        <v>0</v>
      </c>
      <c r="HB53" s="28">
        <f t="shared" si="53"/>
        <v>0</v>
      </c>
      <c r="HC53" s="28">
        <f t="shared" si="53"/>
        <v>0</v>
      </c>
      <c r="HD53" s="28">
        <f t="shared" si="53"/>
        <v>0</v>
      </c>
      <c r="HE53" s="28">
        <f t="shared" si="53"/>
        <v>0</v>
      </c>
      <c r="HF53" s="28">
        <f t="shared" si="53"/>
        <v>0</v>
      </c>
      <c r="HG53" s="28">
        <f t="shared" si="53"/>
        <v>0</v>
      </c>
      <c r="HH53" s="28">
        <f t="shared" si="53"/>
        <v>0</v>
      </c>
      <c r="HI53" s="28">
        <f t="shared" si="53"/>
        <v>0</v>
      </c>
      <c r="HJ53" s="28">
        <f t="shared" si="53"/>
        <v>0</v>
      </c>
      <c r="HK53" s="28">
        <f t="shared" si="53"/>
        <v>0</v>
      </c>
      <c r="HL53" s="28">
        <f t="shared" si="53"/>
        <v>0</v>
      </c>
      <c r="HM53" s="28">
        <f t="shared" si="53"/>
        <v>0</v>
      </c>
      <c r="HN53" s="28">
        <f t="shared" si="53"/>
        <v>0</v>
      </c>
      <c r="HO53" s="28">
        <f t="shared" si="53"/>
        <v>0</v>
      </c>
      <c r="HP53" s="28">
        <f t="shared" si="53"/>
        <v>0</v>
      </c>
      <c r="HQ53" s="28">
        <f t="shared" si="53"/>
        <v>0</v>
      </c>
      <c r="HR53" s="28">
        <f t="shared" si="53"/>
        <v>0</v>
      </c>
      <c r="HS53" s="28">
        <f t="shared" si="53"/>
        <v>0</v>
      </c>
      <c r="HT53" s="28">
        <f t="shared" si="53"/>
        <v>0</v>
      </c>
      <c r="HU53" s="28">
        <f t="shared" si="53"/>
        <v>0</v>
      </c>
      <c r="HV53" s="28">
        <f t="shared" si="53"/>
        <v>0</v>
      </c>
      <c r="HW53" s="28">
        <f t="shared" si="53"/>
        <v>0</v>
      </c>
      <c r="HX53" s="28">
        <f t="shared" si="53"/>
        <v>0</v>
      </c>
      <c r="HY53" s="28">
        <f t="shared" si="53"/>
        <v>0</v>
      </c>
      <c r="HZ53" s="28">
        <f t="shared" si="53"/>
        <v>0</v>
      </c>
      <c r="IA53" s="28">
        <f t="shared" si="53"/>
        <v>0</v>
      </c>
      <c r="IB53" s="28">
        <f t="shared" si="53"/>
        <v>0</v>
      </c>
      <c r="IC53" s="28">
        <f t="shared" si="53"/>
        <v>0</v>
      </c>
      <c r="ID53" s="28">
        <f t="shared" si="53"/>
        <v>0</v>
      </c>
      <c r="IE53" s="28">
        <f t="shared" si="53"/>
        <v>0</v>
      </c>
      <c r="IF53" s="28">
        <f t="shared" si="53"/>
        <v>0</v>
      </c>
      <c r="IG53" s="28">
        <f t="shared" si="53"/>
        <v>0</v>
      </c>
      <c r="IH53" s="28">
        <f t="shared" si="53"/>
        <v>0</v>
      </c>
      <c r="II53" s="28">
        <f t="shared" si="53"/>
        <v>0</v>
      </c>
      <c r="IJ53" s="28">
        <f t="shared" si="53"/>
        <v>0</v>
      </c>
      <c r="IK53" s="28">
        <f t="shared" si="53"/>
        <v>0</v>
      </c>
      <c r="IL53" s="28">
        <f>IL48+IL49+IL50+IL52</f>
        <v>0</v>
      </c>
      <c r="IM53" s="28">
        <f t="shared" si="53"/>
        <v>0</v>
      </c>
      <c r="IN53" s="28">
        <f t="shared" si="53"/>
        <v>0</v>
      </c>
      <c r="IO53" s="28">
        <f t="shared" si="53"/>
        <v>0</v>
      </c>
      <c r="IP53" s="28">
        <f t="shared" si="53"/>
        <v>0</v>
      </c>
      <c r="IQ53" s="28">
        <f t="shared" si="53"/>
        <v>0</v>
      </c>
      <c r="IR53" s="28">
        <f t="shared" si="53"/>
        <v>0</v>
      </c>
      <c r="IS53" s="28">
        <f t="shared" si="53"/>
        <v>0</v>
      </c>
      <c r="IT53" s="28">
        <f t="shared" si="53"/>
        <v>0</v>
      </c>
      <c r="IU53" s="28">
        <f t="shared" si="53"/>
        <v>0</v>
      </c>
      <c r="IV53" s="28">
        <f t="shared" si="53"/>
        <v>0</v>
      </c>
      <c r="IW53" s="28">
        <f t="shared" si="53"/>
        <v>0</v>
      </c>
      <c r="IX53" s="28">
        <f t="shared" si="53"/>
        <v>0</v>
      </c>
      <c r="IY53" s="28">
        <f t="shared" si="53"/>
        <v>0</v>
      </c>
      <c r="IZ53" s="28">
        <f t="shared" si="53"/>
        <v>0</v>
      </c>
      <c r="JA53" s="28">
        <f t="shared" si="53"/>
        <v>0</v>
      </c>
      <c r="JB53" s="28">
        <f t="shared" si="53"/>
        <v>0</v>
      </c>
      <c r="JC53" s="28">
        <f t="shared" si="53"/>
        <v>0</v>
      </c>
      <c r="JD53" s="28">
        <f t="shared" ref="JD53:LO53" si="54">JD48+JD49+JD50+JD52</f>
        <v>0</v>
      </c>
      <c r="JE53" s="28">
        <f t="shared" si="54"/>
        <v>0</v>
      </c>
      <c r="JF53" s="28">
        <f t="shared" si="54"/>
        <v>0</v>
      </c>
      <c r="JG53" s="28">
        <f t="shared" si="54"/>
        <v>0</v>
      </c>
      <c r="JH53" s="28">
        <f t="shared" si="54"/>
        <v>0</v>
      </c>
      <c r="JI53" s="28">
        <f t="shared" si="54"/>
        <v>0</v>
      </c>
      <c r="JJ53" s="28">
        <f t="shared" si="54"/>
        <v>0</v>
      </c>
      <c r="JK53" s="28">
        <f t="shared" si="54"/>
        <v>0</v>
      </c>
      <c r="JL53" s="28">
        <f t="shared" si="54"/>
        <v>0</v>
      </c>
      <c r="JM53" s="28">
        <f t="shared" si="54"/>
        <v>0</v>
      </c>
      <c r="JN53" s="28">
        <f t="shared" si="54"/>
        <v>0</v>
      </c>
      <c r="JO53" s="28">
        <f t="shared" si="54"/>
        <v>0</v>
      </c>
      <c r="JP53" s="28">
        <f t="shared" si="54"/>
        <v>0</v>
      </c>
      <c r="JQ53" s="28">
        <f t="shared" si="54"/>
        <v>0</v>
      </c>
      <c r="JR53" s="28">
        <f t="shared" si="54"/>
        <v>0</v>
      </c>
      <c r="JS53" s="28">
        <f t="shared" si="54"/>
        <v>0</v>
      </c>
      <c r="JT53" s="28">
        <f t="shared" si="54"/>
        <v>0</v>
      </c>
      <c r="JU53" s="28">
        <f t="shared" si="54"/>
        <v>0</v>
      </c>
      <c r="JV53" s="28">
        <f t="shared" si="54"/>
        <v>0</v>
      </c>
      <c r="JW53" s="28">
        <f t="shared" si="54"/>
        <v>0</v>
      </c>
      <c r="JX53" s="28">
        <f t="shared" si="54"/>
        <v>0</v>
      </c>
      <c r="JY53" s="28">
        <f t="shared" si="54"/>
        <v>0</v>
      </c>
      <c r="JZ53" s="28">
        <f t="shared" si="54"/>
        <v>0</v>
      </c>
      <c r="KA53" s="28">
        <f t="shared" si="54"/>
        <v>0</v>
      </c>
      <c r="KB53" s="28">
        <f t="shared" si="54"/>
        <v>0</v>
      </c>
      <c r="KC53" s="28">
        <f t="shared" si="54"/>
        <v>0</v>
      </c>
      <c r="KD53" s="28">
        <f t="shared" si="54"/>
        <v>0</v>
      </c>
      <c r="KE53" s="28">
        <f t="shared" si="54"/>
        <v>0</v>
      </c>
      <c r="KF53" s="28">
        <f t="shared" si="54"/>
        <v>0</v>
      </c>
      <c r="KG53" s="28">
        <f t="shared" si="54"/>
        <v>0</v>
      </c>
      <c r="KH53" s="28">
        <f t="shared" si="54"/>
        <v>0</v>
      </c>
      <c r="KI53" s="28">
        <f t="shared" si="54"/>
        <v>0</v>
      </c>
      <c r="KJ53" s="28">
        <f t="shared" si="54"/>
        <v>0</v>
      </c>
      <c r="KK53" s="28">
        <f t="shared" si="54"/>
        <v>0</v>
      </c>
      <c r="KL53" s="28">
        <f t="shared" si="54"/>
        <v>0</v>
      </c>
      <c r="KM53" s="28">
        <f t="shared" si="54"/>
        <v>0</v>
      </c>
      <c r="KN53" s="28">
        <f t="shared" si="54"/>
        <v>0</v>
      </c>
      <c r="KO53" s="28">
        <f t="shared" si="54"/>
        <v>0</v>
      </c>
      <c r="KP53" s="28">
        <f t="shared" si="54"/>
        <v>0</v>
      </c>
      <c r="KQ53" s="28">
        <f t="shared" si="54"/>
        <v>0</v>
      </c>
      <c r="KR53" s="28">
        <f t="shared" si="54"/>
        <v>0</v>
      </c>
      <c r="KS53" s="28">
        <f t="shared" si="54"/>
        <v>0</v>
      </c>
      <c r="KT53" s="28">
        <f t="shared" si="54"/>
        <v>0</v>
      </c>
      <c r="KU53" s="28">
        <f t="shared" si="54"/>
        <v>0</v>
      </c>
      <c r="KV53" s="28">
        <f t="shared" si="54"/>
        <v>0</v>
      </c>
      <c r="KW53" s="28">
        <f t="shared" si="54"/>
        <v>0</v>
      </c>
      <c r="KX53" s="28">
        <f t="shared" si="54"/>
        <v>0</v>
      </c>
      <c r="KY53" s="28">
        <f t="shared" si="54"/>
        <v>0</v>
      </c>
      <c r="KZ53" s="28">
        <f t="shared" si="54"/>
        <v>0</v>
      </c>
      <c r="LA53" s="28">
        <f t="shared" si="54"/>
        <v>0</v>
      </c>
      <c r="LB53" s="28">
        <f t="shared" si="54"/>
        <v>0</v>
      </c>
      <c r="LC53" s="28">
        <f t="shared" si="54"/>
        <v>0</v>
      </c>
      <c r="LD53" s="28">
        <f t="shared" si="54"/>
        <v>0</v>
      </c>
      <c r="LE53" s="28">
        <f t="shared" si="54"/>
        <v>0</v>
      </c>
      <c r="LF53" s="28">
        <f t="shared" si="54"/>
        <v>0</v>
      </c>
      <c r="LG53" s="28">
        <f t="shared" si="54"/>
        <v>0</v>
      </c>
      <c r="LH53" s="28">
        <f t="shared" si="54"/>
        <v>0</v>
      </c>
      <c r="LI53" s="28">
        <f t="shared" si="54"/>
        <v>0</v>
      </c>
      <c r="LJ53" s="28">
        <f t="shared" si="54"/>
        <v>0</v>
      </c>
      <c r="LK53" s="28">
        <f t="shared" si="54"/>
        <v>0</v>
      </c>
      <c r="LL53" s="28">
        <f t="shared" si="54"/>
        <v>0</v>
      </c>
      <c r="LM53" s="28">
        <f t="shared" si="54"/>
        <v>0</v>
      </c>
      <c r="LN53" s="28">
        <f t="shared" si="54"/>
        <v>0</v>
      </c>
      <c r="LO53" s="28">
        <f t="shared" si="54"/>
        <v>0</v>
      </c>
      <c r="LP53" s="28">
        <f t="shared" ref="LP53:MY53" si="55">LP48+LP49+LP50+LP52</f>
        <v>0</v>
      </c>
      <c r="LQ53" s="28">
        <f t="shared" si="55"/>
        <v>0</v>
      </c>
      <c r="LR53" s="28">
        <f t="shared" si="55"/>
        <v>0</v>
      </c>
      <c r="LS53" s="28">
        <f t="shared" si="55"/>
        <v>0</v>
      </c>
      <c r="LT53" s="28">
        <f t="shared" si="55"/>
        <v>0</v>
      </c>
      <c r="LU53" s="28">
        <f t="shared" si="55"/>
        <v>0</v>
      </c>
      <c r="LV53" s="28">
        <f t="shared" si="55"/>
        <v>0</v>
      </c>
      <c r="LW53" s="28">
        <f t="shared" si="55"/>
        <v>0</v>
      </c>
      <c r="LX53" s="28">
        <f t="shared" si="55"/>
        <v>0</v>
      </c>
      <c r="LY53" s="28">
        <f t="shared" si="55"/>
        <v>0</v>
      </c>
      <c r="LZ53" s="28">
        <f t="shared" si="55"/>
        <v>0</v>
      </c>
      <c r="MA53" s="28">
        <f t="shared" si="55"/>
        <v>0</v>
      </c>
      <c r="MB53" s="28">
        <f t="shared" si="55"/>
        <v>0</v>
      </c>
      <c r="MC53" s="28">
        <f t="shared" si="55"/>
        <v>0</v>
      </c>
      <c r="MD53" s="28">
        <f t="shared" si="55"/>
        <v>0</v>
      </c>
      <c r="ME53" s="28">
        <f t="shared" si="55"/>
        <v>0</v>
      </c>
      <c r="MF53" s="28">
        <f t="shared" si="55"/>
        <v>0</v>
      </c>
      <c r="MG53" s="28">
        <f t="shared" si="55"/>
        <v>0</v>
      </c>
      <c r="MH53" s="28">
        <f t="shared" si="55"/>
        <v>0</v>
      </c>
      <c r="MI53" s="28">
        <f t="shared" si="55"/>
        <v>0</v>
      </c>
      <c r="MJ53" s="28">
        <f t="shared" si="55"/>
        <v>0</v>
      </c>
      <c r="MK53" s="28">
        <f t="shared" si="55"/>
        <v>0</v>
      </c>
      <c r="ML53" s="28">
        <f t="shared" si="55"/>
        <v>0</v>
      </c>
      <c r="MM53" s="28">
        <f t="shared" si="55"/>
        <v>0</v>
      </c>
      <c r="MN53" s="28">
        <f t="shared" si="55"/>
        <v>0</v>
      </c>
      <c r="MO53" s="28">
        <f t="shared" si="55"/>
        <v>0</v>
      </c>
      <c r="MP53" s="28">
        <f t="shared" si="55"/>
        <v>0</v>
      </c>
      <c r="MQ53" s="28">
        <f t="shared" si="55"/>
        <v>0</v>
      </c>
      <c r="MR53" s="28">
        <f t="shared" si="55"/>
        <v>0</v>
      </c>
      <c r="MS53" s="28">
        <f t="shared" si="55"/>
        <v>0</v>
      </c>
      <c r="MT53" s="28">
        <f t="shared" si="55"/>
        <v>0</v>
      </c>
      <c r="MU53" s="28">
        <f t="shared" si="55"/>
        <v>0</v>
      </c>
      <c r="MV53" s="28">
        <f t="shared" si="55"/>
        <v>0</v>
      </c>
      <c r="MW53" s="28">
        <f t="shared" si="55"/>
        <v>0</v>
      </c>
      <c r="MX53" s="28">
        <f t="shared" si="55"/>
        <v>0</v>
      </c>
      <c r="MY53" s="28">
        <f t="shared" si="55"/>
        <v>0</v>
      </c>
    </row>
    <row r="58" spans="3:363" x14ac:dyDescent="0.35">
      <c r="C58" s="2" t="s">
        <v>648</v>
      </c>
      <c r="D58" s="2" t="s">
        <v>35</v>
      </c>
      <c r="E58" s="2" t="s">
        <v>36</v>
      </c>
      <c r="F58" s="2" t="s">
        <v>37</v>
      </c>
      <c r="G58" s="2" t="s">
        <v>38</v>
      </c>
      <c r="H58" s="2" t="s">
        <v>39</v>
      </c>
      <c r="I58" s="2" t="s">
        <v>213</v>
      </c>
      <c r="J58" s="2" t="s">
        <v>214</v>
      </c>
      <c r="K58" s="2" t="s">
        <v>215</v>
      </c>
      <c r="L58" s="2" t="s">
        <v>216</v>
      </c>
      <c r="M58" s="2" t="s">
        <v>217</v>
      </c>
      <c r="N58" s="2" t="s">
        <v>218</v>
      </c>
      <c r="O58" s="2" t="s">
        <v>219</v>
      </c>
      <c r="P58" s="2" t="s">
        <v>220</v>
      </c>
      <c r="Q58" s="2" t="s">
        <v>221</v>
      </c>
      <c r="R58" s="2" t="s">
        <v>222</v>
      </c>
      <c r="S58" s="2" t="s">
        <v>223</v>
      </c>
      <c r="T58" s="2" t="s">
        <v>224</v>
      </c>
      <c r="U58" s="2" t="s">
        <v>225</v>
      </c>
      <c r="V58" s="2" t="s">
        <v>226</v>
      </c>
      <c r="W58" s="2" t="s">
        <v>227</v>
      </c>
      <c r="X58" s="2" t="s">
        <v>228</v>
      </c>
      <c r="Y58" s="2" t="s">
        <v>229</v>
      </c>
      <c r="Z58" s="2" t="s">
        <v>230</v>
      </c>
      <c r="AA58" s="2" t="s">
        <v>231</v>
      </c>
      <c r="AB58" s="2" t="s">
        <v>232</v>
      </c>
      <c r="AC58" s="2" t="s">
        <v>233</v>
      </c>
      <c r="AD58" s="2" t="s">
        <v>234</v>
      </c>
      <c r="AE58" s="2" t="s">
        <v>235</v>
      </c>
      <c r="AF58" s="2" t="s">
        <v>236</v>
      </c>
      <c r="AG58" s="2" t="s">
        <v>237</v>
      </c>
    </row>
    <row r="59" spans="3:363" x14ac:dyDescent="0.35">
      <c r="C59" s="64" t="s">
        <v>649</v>
      </c>
      <c r="D59" s="23">
        <f>-(D18+D19)</f>
        <v>0</v>
      </c>
      <c r="E59" s="23">
        <f t="shared" ref="E59:AG59" si="56">-(E18+E19)</f>
        <v>0</v>
      </c>
      <c r="F59" s="23">
        <f t="shared" si="56"/>
        <v>0</v>
      </c>
      <c r="G59" s="23">
        <f t="shared" si="56"/>
        <v>0</v>
      </c>
      <c r="H59" s="23">
        <f t="shared" si="56"/>
        <v>0</v>
      </c>
      <c r="I59" s="23">
        <f t="shared" si="56"/>
        <v>0</v>
      </c>
      <c r="J59" s="23">
        <f t="shared" si="56"/>
        <v>0</v>
      </c>
      <c r="K59" s="23">
        <f t="shared" si="56"/>
        <v>0</v>
      </c>
      <c r="L59" s="23">
        <f t="shared" si="56"/>
        <v>0</v>
      </c>
      <c r="M59" s="23">
        <f t="shared" si="56"/>
        <v>0</v>
      </c>
      <c r="N59" s="23">
        <f t="shared" si="56"/>
        <v>0</v>
      </c>
      <c r="O59" s="23">
        <f t="shared" si="56"/>
        <v>0</v>
      </c>
      <c r="P59" s="23">
        <f t="shared" si="56"/>
        <v>0</v>
      </c>
      <c r="Q59" s="23">
        <f t="shared" si="56"/>
        <v>0</v>
      </c>
      <c r="R59" s="23">
        <f t="shared" si="56"/>
        <v>0</v>
      </c>
      <c r="S59" s="23">
        <f t="shared" si="56"/>
        <v>0</v>
      </c>
      <c r="T59" s="23">
        <f t="shared" si="56"/>
        <v>0</v>
      </c>
      <c r="U59" s="23">
        <f t="shared" si="56"/>
        <v>0</v>
      </c>
      <c r="V59" s="23">
        <f t="shared" si="56"/>
        <v>0</v>
      </c>
      <c r="W59" s="23">
        <f t="shared" si="56"/>
        <v>0</v>
      </c>
      <c r="X59" s="23">
        <f t="shared" si="56"/>
        <v>0</v>
      </c>
      <c r="Y59" s="23">
        <f t="shared" si="56"/>
        <v>0</v>
      </c>
      <c r="Z59" s="23">
        <f t="shared" si="56"/>
        <v>0</v>
      </c>
      <c r="AA59" s="23">
        <f t="shared" si="56"/>
        <v>0</v>
      </c>
      <c r="AB59" s="23">
        <f t="shared" si="56"/>
        <v>0</v>
      </c>
      <c r="AC59" s="23">
        <f t="shared" si="56"/>
        <v>0</v>
      </c>
      <c r="AD59" s="23">
        <f t="shared" si="56"/>
        <v>0</v>
      </c>
      <c r="AE59" s="23">
        <f t="shared" si="56"/>
        <v>0</v>
      </c>
      <c r="AF59" s="23">
        <f t="shared" si="56"/>
        <v>0</v>
      </c>
      <c r="AG59" s="23">
        <f t="shared" si="56"/>
        <v>0</v>
      </c>
    </row>
    <row r="60" spans="3:363" x14ac:dyDescent="0.35">
      <c r="C60" s="64" t="s">
        <v>650</v>
      </c>
      <c r="D60" s="23">
        <f>-D33</f>
        <v>0</v>
      </c>
      <c r="E60" s="23">
        <f t="shared" ref="E60:AG60" si="57">-E33</f>
        <v>0</v>
      </c>
      <c r="F60" s="23">
        <f t="shared" si="57"/>
        <v>0</v>
      </c>
      <c r="G60" s="23">
        <f t="shared" si="57"/>
        <v>0</v>
      </c>
      <c r="H60" s="23">
        <f t="shared" si="57"/>
        <v>0</v>
      </c>
      <c r="I60" s="23">
        <f t="shared" si="57"/>
        <v>0</v>
      </c>
      <c r="J60" s="23">
        <f t="shared" si="57"/>
        <v>0</v>
      </c>
      <c r="K60" s="23">
        <f t="shared" si="57"/>
        <v>0</v>
      </c>
      <c r="L60" s="23">
        <f t="shared" si="57"/>
        <v>0</v>
      </c>
      <c r="M60" s="23">
        <f t="shared" si="57"/>
        <v>0</v>
      </c>
      <c r="N60" s="23">
        <f t="shared" si="57"/>
        <v>0</v>
      </c>
      <c r="O60" s="23">
        <f t="shared" si="57"/>
        <v>0</v>
      </c>
      <c r="P60" s="23">
        <f t="shared" si="57"/>
        <v>0</v>
      </c>
      <c r="Q60" s="23">
        <f t="shared" si="57"/>
        <v>0</v>
      </c>
      <c r="R60" s="23">
        <f t="shared" si="57"/>
        <v>0</v>
      </c>
      <c r="S60" s="23">
        <f t="shared" si="57"/>
        <v>0</v>
      </c>
      <c r="T60" s="23">
        <f t="shared" si="57"/>
        <v>0</v>
      </c>
      <c r="U60" s="23">
        <f t="shared" si="57"/>
        <v>0</v>
      </c>
      <c r="V60" s="23">
        <f t="shared" si="57"/>
        <v>0</v>
      </c>
      <c r="W60" s="23">
        <f t="shared" si="57"/>
        <v>0</v>
      </c>
      <c r="X60" s="23">
        <f t="shared" si="57"/>
        <v>0</v>
      </c>
      <c r="Y60" s="23">
        <f t="shared" si="57"/>
        <v>0</v>
      </c>
      <c r="Z60" s="23">
        <f t="shared" si="57"/>
        <v>0</v>
      </c>
      <c r="AA60" s="23">
        <f t="shared" si="57"/>
        <v>0</v>
      </c>
      <c r="AB60" s="23">
        <f t="shared" si="57"/>
        <v>0</v>
      </c>
      <c r="AC60" s="23">
        <f t="shared" si="57"/>
        <v>0</v>
      </c>
      <c r="AD60" s="23">
        <f t="shared" si="57"/>
        <v>0</v>
      </c>
      <c r="AE60" s="23">
        <f t="shared" si="57"/>
        <v>0</v>
      </c>
      <c r="AF60" s="23">
        <f t="shared" si="57"/>
        <v>0</v>
      </c>
      <c r="AG60" s="23">
        <f t="shared" si="57"/>
        <v>0</v>
      </c>
    </row>
    <row r="61" spans="3:363" x14ac:dyDescent="0.35">
      <c r="C61" s="64" t="s">
        <v>651</v>
      </c>
      <c r="D61" s="23">
        <f>SUM(D59:D60)</f>
        <v>0</v>
      </c>
      <c r="E61" s="23">
        <f t="shared" ref="E61:AG61" si="58">SUM(E59:E60)</f>
        <v>0</v>
      </c>
      <c r="F61" s="23">
        <f t="shared" si="58"/>
        <v>0</v>
      </c>
      <c r="G61" s="23">
        <f t="shared" si="58"/>
        <v>0</v>
      </c>
      <c r="H61" s="23">
        <f t="shared" si="58"/>
        <v>0</v>
      </c>
      <c r="I61" s="23">
        <f t="shared" si="58"/>
        <v>0</v>
      </c>
      <c r="J61" s="23">
        <f t="shared" si="58"/>
        <v>0</v>
      </c>
      <c r="K61" s="23">
        <f t="shared" si="58"/>
        <v>0</v>
      </c>
      <c r="L61" s="23">
        <f t="shared" si="58"/>
        <v>0</v>
      </c>
      <c r="M61" s="23">
        <f t="shared" si="58"/>
        <v>0</v>
      </c>
      <c r="N61" s="23">
        <f t="shared" si="58"/>
        <v>0</v>
      </c>
      <c r="O61" s="23">
        <f t="shared" si="58"/>
        <v>0</v>
      </c>
      <c r="P61" s="23">
        <f t="shared" si="58"/>
        <v>0</v>
      </c>
      <c r="Q61" s="23">
        <f t="shared" si="58"/>
        <v>0</v>
      </c>
      <c r="R61" s="23">
        <f t="shared" si="58"/>
        <v>0</v>
      </c>
      <c r="S61" s="23">
        <f t="shared" si="58"/>
        <v>0</v>
      </c>
      <c r="T61" s="23">
        <f t="shared" si="58"/>
        <v>0</v>
      </c>
      <c r="U61" s="23">
        <f t="shared" si="58"/>
        <v>0</v>
      </c>
      <c r="V61" s="23">
        <f t="shared" si="58"/>
        <v>0</v>
      </c>
      <c r="W61" s="23">
        <f t="shared" si="58"/>
        <v>0</v>
      </c>
      <c r="X61" s="23">
        <f t="shared" si="58"/>
        <v>0</v>
      </c>
      <c r="Y61" s="23">
        <f t="shared" si="58"/>
        <v>0</v>
      </c>
      <c r="Z61" s="23">
        <f t="shared" si="58"/>
        <v>0</v>
      </c>
      <c r="AA61" s="23">
        <f t="shared" si="58"/>
        <v>0</v>
      </c>
      <c r="AB61" s="23">
        <f t="shared" si="58"/>
        <v>0</v>
      </c>
      <c r="AC61" s="23">
        <f t="shared" si="58"/>
        <v>0</v>
      </c>
      <c r="AD61" s="23">
        <f t="shared" si="58"/>
        <v>0</v>
      </c>
      <c r="AE61" s="23">
        <f t="shared" si="58"/>
        <v>0</v>
      </c>
      <c r="AF61" s="23">
        <f t="shared" si="58"/>
        <v>0</v>
      </c>
      <c r="AG61" s="23">
        <f t="shared" si="58"/>
        <v>0</v>
      </c>
    </row>
    <row r="62" spans="3:363" x14ac:dyDescent="0.35">
      <c r="C62" s="64" t="s">
        <v>652</v>
      </c>
      <c r="D62" s="30" t="e">
        <f>IRR(D61:AG61)</f>
        <v>#NUM!</v>
      </c>
    </row>
  </sheetData>
  <mergeCells count="4">
    <mergeCell ref="C1:N1"/>
    <mergeCell ref="E3:I3"/>
    <mergeCell ref="J3:J4"/>
    <mergeCell ref="C3:C4"/>
  </mergeCells>
  <conditionalFormatting sqref="D52:MY52">
    <cfRule type="cellIs" dxfId="8" priority="1" operator="equal">
      <formula>0</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2BFA9-C132-49E4-BF96-BDFF589C62B6}">
  <dimension ref="A1:MY63"/>
  <sheetViews>
    <sheetView topLeftCell="A5" zoomScale="60" zoomScaleNormal="60" workbookViewId="0">
      <selection activeCell="X23" sqref="X23"/>
    </sheetView>
  </sheetViews>
  <sheetFormatPr defaultColWidth="25.81640625" defaultRowHeight="14.5" x14ac:dyDescent="0.35"/>
  <cols>
    <col min="3" max="3" width="55.1796875" customWidth="1"/>
  </cols>
  <sheetData>
    <row r="1" spans="2:14" ht="26" x14ac:dyDescent="0.6">
      <c r="C1" s="175" t="s">
        <v>56</v>
      </c>
      <c r="D1" s="175"/>
      <c r="E1" s="175"/>
      <c r="F1" s="175"/>
      <c r="G1" s="175"/>
      <c r="H1" s="175"/>
      <c r="I1" s="175"/>
      <c r="J1" s="175"/>
      <c r="K1" s="175"/>
      <c r="L1" s="175"/>
      <c r="M1" s="175"/>
      <c r="N1" s="175"/>
    </row>
    <row r="3" spans="2:14" x14ac:dyDescent="0.35">
      <c r="C3" s="194" t="s">
        <v>124</v>
      </c>
      <c r="D3" s="2" t="s">
        <v>12</v>
      </c>
      <c r="E3" s="176" t="s">
        <v>13</v>
      </c>
      <c r="F3" s="176"/>
      <c r="G3" s="176"/>
      <c r="H3" s="176"/>
      <c r="I3" s="176"/>
      <c r="J3" s="177" t="s">
        <v>14</v>
      </c>
    </row>
    <row r="4" spans="2:14" x14ac:dyDescent="0.35">
      <c r="C4" s="195"/>
      <c r="D4" s="2" t="s">
        <v>35</v>
      </c>
      <c r="E4" s="2" t="s">
        <v>35</v>
      </c>
      <c r="F4" s="2" t="s">
        <v>36</v>
      </c>
      <c r="G4" s="2" t="s">
        <v>37</v>
      </c>
      <c r="H4" s="2" t="s">
        <v>38</v>
      </c>
      <c r="I4" s="2" t="s">
        <v>39</v>
      </c>
      <c r="J4" s="177"/>
    </row>
    <row r="5" spans="2:14" x14ac:dyDescent="0.35">
      <c r="C5" s="4" t="str">
        <f>Inputs!V22</f>
        <v>NHFC - Mezzanine Debt (Straight Line)</v>
      </c>
      <c r="D5" s="21">
        <f>Inputs!AE$22</f>
        <v>0.1104</v>
      </c>
      <c r="E5" s="21">
        <f>Inputs!AF$22</f>
        <v>5.0000000000000001E-3</v>
      </c>
      <c r="F5" s="21">
        <f>Inputs!AG$22</f>
        <v>5.0000000000000001E-3</v>
      </c>
      <c r="G5" s="21">
        <f>Inputs!AH$22</f>
        <v>5.0000000000000001E-3</v>
      </c>
      <c r="H5" s="21">
        <f>Inputs!AI$22</f>
        <v>5.0000000000000001E-3</v>
      </c>
      <c r="I5" s="21">
        <f>Inputs!AJ$22</f>
        <v>5.0000000000000001E-3</v>
      </c>
      <c r="J5" s="21">
        <f>Inputs!AK$22</f>
        <v>0.13540000000000002</v>
      </c>
    </row>
    <row r="6" spans="2:14" x14ac:dyDescent="0.35">
      <c r="C6" s="4"/>
      <c r="D6" s="4"/>
      <c r="E6" s="4">
        <v>1</v>
      </c>
      <c r="F6" s="4">
        <v>2</v>
      </c>
      <c r="G6" s="4">
        <v>3</v>
      </c>
      <c r="H6" s="4">
        <v>4</v>
      </c>
      <c r="I6" s="4">
        <v>5</v>
      </c>
      <c r="J6" s="4"/>
    </row>
    <row r="8" spans="2:14" x14ac:dyDescent="0.35">
      <c r="B8" t="s">
        <v>324</v>
      </c>
      <c r="C8" s="2" t="s">
        <v>325</v>
      </c>
      <c r="D8" s="4">
        <f>Inputs!$Y$22</f>
        <v>0</v>
      </c>
    </row>
    <row r="9" spans="2:14" x14ac:dyDescent="0.35">
      <c r="C9" s="2" t="s">
        <v>326</v>
      </c>
      <c r="D9" s="19">
        <f>D8/12</f>
        <v>0</v>
      </c>
    </row>
    <row r="10" spans="2:14" x14ac:dyDescent="0.35">
      <c r="C10" s="2" t="s">
        <v>327</v>
      </c>
      <c r="D10" s="20">
        <f>Inputs!$Z$22</f>
        <v>0</v>
      </c>
    </row>
    <row r="11" spans="2:14" x14ac:dyDescent="0.35">
      <c r="C11" s="2" t="s">
        <v>653</v>
      </c>
      <c r="D11" s="4">
        <f>COUNT(D47:MY47)-COUNTIF(D49:MY49,0)</f>
        <v>0</v>
      </c>
    </row>
    <row r="12" spans="2:14" x14ac:dyDescent="0.35">
      <c r="C12" s="2" t="s">
        <v>328</v>
      </c>
      <c r="D12" s="4">
        <f>Inputs!$AB$22</f>
        <v>0</v>
      </c>
    </row>
    <row r="13" spans="2:14" x14ac:dyDescent="0.35">
      <c r="C13" s="1" t="s">
        <v>329</v>
      </c>
      <c r="D13" s="4">
        <f>$D$12-$D$8</f>
        <v>0</v>
      </c>
    </row>
    <row r="14" spans="2:14" x14ac:dyDescent="0.35">
      <c r="C14" s="1" t="s">
        <v>330</v>
      </c>
      <c r="D14" s="4">
        <f>Inputs!P20</f>
        <v>1</v>
      </c>
    </row>
    <row r="15" spans="2:14" x14ac:dyDescent="0.35">
      <c r="C15" s="1" t="str">
        <f>Inputs!O23</f>
        <v>Number of Mezz Disbursement (Months)</v>
      </c>
      <c r="D15" s="4">
        <f>Inputs!P23</f>
        <v>15</v>
      </c>
      <c r="F15" t="s">
        <v>331</v>
      </c>
    </row>
    <row r="16" spans="2:14" x14ac:dyDescent="0.35">
      <c r="C16" s="1" t="str">
        <f>Inputs!O26</f>
        <v>Month of first Disbursement (Mezz)</v>
      </c>
      <c r="D16" s="4">
        <f>Inputs!P26</f>
        <v>1</v>
      </c>
    </row>
    <row r="18" spans="3:33" x14ac:dyDescent="0.35">
      <c r="C18" s="1" t="s">
        <v>125</v>
      </c>
      <c r="D18" s="23">
        <f>SUM(D19:D20)</f>
        <v>0</v>
      </c>
    </row>
    <row r="19" spans="3:33" x14ac:dyDescent="0.35">
      <c r="C19" s="2" t="s">
        <v>332</v>
      </c>
      <c r="D19" s="23">
        <f>Inputs!$W$22</f>
        <v>0</v>
      </c>
    </row>
    <row r="20" spans="3:33" x14ac:dyDescent="0.35">
      <c r="C20" s="2" t="s">
        <v>327</v>
      </c>
      <c r="D20" s="23">
        <f>Inputs!$X$22</f>
        <v>0</v>
      </c>
    </row>
    <row r="21" spans="3:33" x14ac:dyDescent="0.35">
      <c r="C21" s="2" t="s">
        <v>333</v>
      </c>
      <c r="D21" s="23">
        <f>(D19/D15)+D20</f>
        <v>0</v>
      </c>
    </row>
    <row r="22" spans="3:33" x14ac:dyDescent="0.35">
      <c r="C22" s="2" t="s">
        <v>334</v>
      </c>
      <c r="D22" s="23">
        <f>(D19/D15)</f>
        <v>0</v>
      </c>
    </row>
    <row r="23" spans="3:33" x14ac:dyDescent="0.35">
      <c r="G23" s="22"/>
    </row>
    <row r="24" spans="3:33" x14ac:dyDescent="0.35">
      <c r="C24" s="2" t="s">
        <v>335</v>
      </c>
      <c r="D24" s="29" t="e">
        <f>PMT($J$5/12,$D$13,(INDEX($C$47:$MY$54,MATCH($A$49,$C$47:$C$54,0),MATCH($A$48,$C$48:$MY$48,0))))</f>
        <v>#NUM!</v>
      </c>
      <c r="G24" s="143" t="e">
        <f>PMT(J5/12,D13,U49)</f>
        <v>#NUM!</v>
      </c>
    </row>
    <row r="27" spans="3:33" x14ac:dyDescent="0.35">
      <c r="D27" s="2">
        <v>1</v>
      </c>
      <c r="E27" s="2">
        <v>2</v>
      </c>
      <c r="F27" s="2">
        <v>3</v>
      </c>
      <c r="G27" s="2">
        <v>4</v>
      </c>
      <c r="H27" s="2">
        <v>5</v>
      </c>
      <c r="I27" s="2">
        <v>6</v>
      </c>
      <c r="J27" s="2">
        <v>7</v>
      </c>
      <c r="K27" s="2">
        <v>8</v>
      </c>
      <c r="L27" s="2">
        <v>9</v>
      </c>
      <c r="M27" s="2">
        <v>10</v>
      </c>
      <c r="N27" s="2">
        <v>11</v>
      </c>
      <c r="O27" s="2">
        <v>12</v>
      </c>
      <c r="P27" s="2">
        <v>13</v>
      </c>
      <c r="Q27" s="2">
        <v>14</v>
      </c>
      <c r="R27" s="2">
        <v>15</v>
      </c>
      <c r="S27" s="2">
        <v>16</v>
      </c>
      <c r="T27" s="2">
        <v>17</v>
      </c>
      <c r="U27" s="2">
        <v>18</v>
      </c>
      <c r="V27" s="2">
        <v>19</v>
      </c>
      <c r="W27" s="2">
        <v>20</v>
      </c>
      <c r="X27" s="2">
        <v>21</v>
      </c>
      <c r="Y27" s="2">
        <v>22</v>
      </c>
      <c r="Z27" s="2">
        <v>23</v>
      </c>
      <c r="AA27" s="2">
        <v>24</v>
      </c>
      <c r="AB27" s="2">
        <v>25</v>
      </c>
      <c r="AC27" s="2">
        <v>26</v>
      </c>
      <c r="AD27" s="2">
        <v>27</v>
      </c>
      <c r="AE27" s="2">
        <v>28</v>
      </c>
      <c r="AF27" s="2">
        <v>29</v>
      </c>
      <c r="AG27" s="2">
        <v>30</v>
      </c>
    </row>
    <row r="28" spans="3:33" x14ac:dyDescent="0.35">
      <c r="D28" s="2" t="s">
        <v>35</v>
      </c>
      <c r="E28" s="2" t="s">
        <v>36</v>
      </c>
      <c r="F28" s="2" t="s">
        <v>37</v>
      </c>
      <c r="G28" s="2" t="s">
        <v>38</v>
      </c>
      <c r="H28" s="2" t="s">
        <v>39</v>
      </c>
      <c r="I28" s="2" t="s">
        <v>213</v>
      </c>
      <c r="J28" s="2" t="s">
        <v>214</v>
      </c>
      <c r="K28" s="2" t="s">
        <v>215</v>
      </c>
      <c r="L28" s="2" t="s">
        <v>216</v>
      </c>
      <c r="M28" s="2" t="s">
        <v>217</v>
      </c>
      <c r="N28" s="2" t="s">
        <v>218</v>
      </c>
      <c r="O28" s="2" t="s">
        <v>219</v>
      </c>
      <c r="P28" s="2" t="s">
        <v>220</v>
      </c>
      <c r="Q28" s="2" t="s">
        <v>221</v>
      </c>
      <c r="R28" s="2" t="s">
        <v>222</v>
      </c>
      <c r="S28" s="2" t="s">
        <v>223</v>
      </c>
      <c r="T28" s="2" t="s">
        <v>224</v>
      </c>
      <c r="U28" s="2" t="s">
        <v>225</v>
      </c>
      <c r="V28" s="2" t="s">
        <v>226</v>
      </c>
      <c r="W28" s="2" t="s">
        <v>227</v>
      </c>
      <c r="X28" s="2" t="s">
        <v>228</v>
      </c>
      <c r="Y28" s="2" t="s">
        <v>229</v>
      </c>
      <c r="Z28" s="2" t="s">
        <v>230</v>
      </c>
      <c r="AA28" s="2" t="s">
        <v>231</v>
      </c>
      <c r="AB28" s="2" t="s">
        <v>232</v>
      </c>
      <c r="AC28" s="2" t="s">
        <v>233</v>
      </c>
      <c r="AD28" s="2" t="s">
        <v>234</v>
      </c>
      <c r="AE28" s="2" t="s">
        <v>235</v>
      </c>
      <c r="AF28" s="2" t="s">
        <v>236</v>
      </c>
      <c r="AG28" s="2" t="s">
        <v>237</v>
      </c>
    </row>
    <row r="29" spans="3:33" x14ac:dyDescent="0.35">
      <c r="C29" s="2" t="s">
        <v>336</v>
      </c>
      <c r="D29" s="22">
        <f>D49</f>
        <v>0</v>
      </c>
      <c r="E29" s="22">
        <f>D35</f>
        <v>0</v>
      </c>
      <c r="F29" s="22">
        <f t="shared" ref="F29:AG29" si="0">E35</f>
        <v>0</v>
      </c>
      <c r="G29" s="22">
        <f t="shared" si="0"/>
        <v>0</v>
      </c>
      <c r="H29" s="22">
        <f t="shared" si="0"/>
        <v>0</v>
      </c>
      <c r="I29" s="22">
        <f t="shared" si="0"/>
        <v>0</v>
      </c>
      <c r="J29" s="22">
        <f t="shared" si="0"/>
        <v>0</v>
      </c>
      <c r="K29" s="22">
        <f t="shared" si="0"/>
        <v>0</v>
      </c>
      <c r="L29" s="22">
        <f t="shared" si="0"/>
        <v>0</v>
      </c>
      <c r="M29" s="22">
        <f t="shared" si="0"/>
        <v>0</v>
      </c>
      <c r="N29" s="22">
        <f t="shared" si="0"/>
        <v>0</v>
      </c>
      <c r="O29" s="22">
        <f t="shared" si="0"/>
        <v>0</v>
      </c>
      <c r="P29" s="22">
        <f t="shared" si="0"/>
        <v>0</v>
      </c>
      <c r="Q29" s="22">
        <f t="shared" si="0"/>
        <v>0</v>
      </c>
      <c r="R29" s="22">
        <f t="shared" si="0"/>
        <v>0</v>
      </c>
      <c r="S29" s="22">
        <f t="shared" si="0"/>
        <v>0</v>
      </c>
      <c r="T29" s="22">
        <f t="shared" si="0"/>
        <v>0</v>
      </c>
      <c r="U29" s="22">
        <f t="shared" si="0"/>
        <v>0</v>
      </c>
      <c r="V29" s="22">
        <f t="shared" si="0"/>
        <v>0</v>
      </c>
      <c r="W29" s="22">
        <f t="shared" si="0"/>
        <v>0</v>
      </c>
      <c r="X29" s="22">
        <f t="shared" si="0"/>
        <v>0</v>
      </c>
      <c r="Y29" s="22">
        <f t="shared" si="0"/>
        <v>0</v>
      </c>
      <c r="Z29" s="22">
        <f t="shared" si="0"/>
        <v>0</v>
      </c>
      <c r="AA29" s="22">
        <f t="shared" si="0"/>
        <v>0</v>
      </c>
      <c r="AB29" s="22">
        <f t="shared" si="0"/>
        <v>0</v>
      </c>
      <c r="AC29" s="22">
        <f t="shared" si="0"/>
        <v>0</v>
      </c>
      <c r="AD29" s="22">
        <f t="shared" si="0"/>
        <v>0</v>
      </c>
      <c r="AE29" s="22">
        <f t="shared" si="0"/>
        <v>0</v>
      </c>
      <c r="AF29" s="22">
        <f t="shared" si="0"/>
        <v>0</v>
      </c>
      <c r="AG29" s="22">
        <f t="shared" si="0"/>
        <v>0</v>
      </c>
    </row>
    <row r="30" spans="3:33" x14ac:dyDescent="0.35">
      <c r="C30" s="2" t="s">
        <v>337</v>
      </c>
      <c r="D30" s="127">
        <f>SUM($D50:$O50)</f>
        <v>0</v>
      </c>
      <c r="E30" s="22">
        <f>SUM($P50:$AA50)</f>
        <v>0</v>
      </c>
      <c r="F30" s="22">
        <f>SUM($AB50:$AM50)</f>
        <v>0</v>
      </c>
      <c r="G30" s="22">
        <f>SUM($AN50:$AY50)</f>
        <v>0</v>
      </c>
      <c r="H30" s="22">
        <f>SUM($AZ50:$BK50)</f>
        <v>0</v>
      </c>
      <c r="I30" s="22">
        <f>SUM($BL50:$BW50)</f>
        <v>0</v>
      </c>
      <c r="J30" s="22">
        <f>SUM($BX50:$CI50)</f>
        <v>0</v>
      </c>
      <c r="K30" s="22">
        <f>SUM($CJ50:$CU50)</f>
        <v>0</v>
      </c>
      <c r="L30" s="22">
        <f>SUM($CV50:$DG50)</f>
        <v>0</v>
      </c>
      <c r="M30" s="22">
        <f>SUM($DH50:$DJ50)</f>
        <v>0</v>
      </c>
      <c r="N30" s="22">
        <f>SUM($DT50:$EE50)</f>
        <v>0</v>
      </c>
      <c r="O30" s="22">
        <f>SUM($EF50:$EQ50)</f>
        <v>0</v>
      </c>
      <c r="P30" s="22">
        <f>SUM($ER50:$FC50)</f>
        <v>0</v>
      </c>
      <c r="Q30" s="22">
        <f>SUM($FD50:$FO50)</f>
        <v>0</v>
      </c>
      <c r="R30" s="22">
        <f>SUM($FP50:$GA50)</f>
        <v>0</v>
      </c>
      <c r="S30" s="22">
        <f>SUM($GB50:$GM50)</f>
        <v>0</v>
      </c>
      <c r="T30" s="22">
        <f>SUM($GN50:$GY50)</f>
        <v>0</v>
      </c>
      <c r="U30" s="22">
        <f>SUM($GZ50:$HK50)</f>
        <v>0</v>
      </c>
      <c r="V30" s="22">
        <f>SUM($HL50:$HW50)</f>
        <v>0</v>
      </c>
      <c r="W30" s="22">
        <f>SUM($HX50:$II50)</f>
        <v>0</v>
      </c>
      <c r="X30" s="22">
        <f>SUM($IJ50:$IU50)</f>
        <v>0</v>
      </c>
      <c r="Y30" s="22">
        <f>SUM($IV50:$JG50)</f>
        <v>0</v>
      </c>
      <c r="Z30" s="22">
        <f>SUM($JH50:$JS50)</f>
        <v>0</v>
      </c>
      <c r="AA30" s="22">
        <f>SUM($JT50:$KE50)</f>
        <v>0</v>
      </c>
      <c r="AB30" s="22">
        <f>SUM($KF50:$KQ50)</f>
        <v>0</v>
      </c>
      <c r="AC30" s="22">
        <f>SUM($KR50:$LC50)</f>
        <v>0</v>
      </c>
      <c r="AD30" s="22">
        <f>SUM($LD50:$LO50)</f>
        <v>0</v>
      </c>
      <c r="AE30" s="22">
        <f>SUM($LP50:$MA50)</f>
        <v>0</v>
      </c>
      <c r="AF30" s="22">
        <f>SUM($MB50:$MM50)</f>
        <v>0</v>
      </c>
      <c r="AG30" s="22">
        <f>SUM($MN50:$MY50)</f>
        <v>0</v>
      </c>
    </row>
    <row r="31" spans="3:33" x14ac:dyDescent="0.35">
      <c r="C31" s="2" t="s">
        <v>338</v>
      </c>
      <c r="D31" s="22">
        <f>IF(D9&gt;=D27,SUM($D51:$O51),0)</f>
        <v>0</v>
      </c>
      <c r="E31" s="22">
        <f>IF(D9&gt;=E27,SUM($P51:$AA51),0)</f>
        <v>0</v>
      </c>
      <c r="F31" s="22">
        <f>IF(D9&gt;=F27,SUM($AB51:$AM51),0)</f>
        <v>0</v>
      </c>
      <c r="G31" s="22">
        <f>IF(D9&gt;=G27,SUM($AN51:$AY51),0)</f>
        <v>0</v>
      </c>
      <c r="H31" s="22">
        <f>IF(D9&gt;=H27,SUM($AZ51:$BK51),0)</f>
        <v>0</v>
      </c>
      <c r="I31" s="22">
        <f>IF(D9&gt;=I27,SUM($BL51:$BW51),0)</f>
        <v>0</v>
      </c>
      <c r="J31" s="22">
        <f>IF(D9&gt;=J27,SUM($BX51:$CI51),0)</f>
        <v>0</v>
      </c>
      <c r="K31" s="22">
        <f>IF(D9&gt;=K27,SUM($CJ51:$CU51),0)</f>
        <v>0</v>
      </c>
      <c r="L31" s="22">
        <f>IF(D9&gt;=L27,SUM($CV51:$DG51),0)</f>
        <v>0</v>
      </c>
      <c r="M31" s="22">
        <f>IF(D9&gt;=M27,SUM($DH51:$DS51),0)</f>
        <v>0</v>
      </c>
      <c r="N31" s="22">
        <f>IF(D9&gt;=N27,SUM($DT51:$EE51),0)</f>
        <v>0</v>
      </c>
      <c r="O31" s="22">
        <f>IF(D9&gt;=O27,SUM($EF51:$EQ51),0)</f>
        <v>0</v>
      </c>
      <c r="P31" s="22">
        <f>IF(D9&gt;=P27,SUM($ER51:$FC51),0)</f>
        <v>0</v>
      </c>
      <c r="Q31" s="22">
        <f>IF(D9&gt;=Q27,SUM($FD51:$FO51),0)</f>
        <v>0</v>
      </c>
      <c r="R31" s="22">
        <f>IF(D9&gt;=R27,SUM($FP51:$GA51),0)</f>
        <v>0</v>
      </c>
      <c r="S31" s="22">
        <f>IF(D9&gt;=S27,SUM($GB51:$GM51),0)</f>
        <v>0</v>
      </c>
      <c r="T31" s="22">
        <f>IF(D9&gt;=T27,SUM($GN51:$GY51),0)</f>
        <v>0</v>
      </c>
      <c r="U31" s="22">
        <f>IF(D9&gt;=U27,SUM($GZ51:$HK51),0)</f>
        <v>0</v>
      </c>
      <c r="V31" s="22">
        <f>IF(D9&gt;=V27,SUM($HL51:$HW51),0)</f>
        <v>0</v>
      </c>
      <c r="W31" s="22">
        <f>IF(D9&gt;=W27,SUM($HX51:$II51),0)</f>
        <v>0</v>
      </c>
      <c r="X31" s="22">
        <f>IF(D9&gt;=X27,SUM($IJ51:$IU51),0)</f>
        <v>0</v>
      </c>
      <c r="Y31" s="22">
        <f>IF(D9&gt;=Y27,SUM($IV51:$JG51),0)</f>
        <v>0</v>
      </c>
      <c r="Z31" s="22">
        <f>IF(D9&lt;Z27,IF(D9&gt;=Z27,SUM($JH51:$JS51),0)-Z37,IF(D9&gt;=Z27,SUM($JH51:$JS51),0))</f>
        <v>0</v>
      </c>
      <c r="AA31" s="22">
        <f>IF(D9&gt;=AA27,SUM($JT51:$KE51),0)</f>
        <v>0</v>
      </c>
      <c r="AB31" s="22">
        <f>IF(D9&gt;=AB27,SUM($KF51:$KQ51),0)</f>
        <v>0</v>
      </c>
      <c r="AC31" s="22">
        <f>IF(D9&gt;=AC27,SUM($KR51:$LC51),0)</f>
        <v>0</v>
      </c>
      <c r="AD31" s="22">
        <f>IF(D9&gt;=AD27,SUM($LD51:$LO51),0)</f>
        <v>0</v>
      </c>
      <c r="AE31" s="22">
        <f>IF(D9&gt;=AE27,SUM($LP51:$MA51),0)</f>
        <v>0</v>
      </c>
      <c r="AF31" s="22">
        <f>IF(D9&gt;=AF27,SUM($MB51:$MM51),0)</f>
        <v>0</v>
      </c>
      <c r="AG31" s="22">
        <f>IF(D9&gt;=AG27,SUM($MN51:$MY51),0)</f>
        <v>0</v>
      </c>
    </row>
    <row r="32" spans="3:33" x14ac:dyDescent="0.35">
      <c r="C32" s="2" t="s">
        <v>339</v>
      </c>
      <c r="D32" s="22">
        <f>IF(D9&lt;D27,IF(D9&lt;D27,SUM($D51:$O51),0)-D37,IF(D9&lt;D27,SUM($D51:$O51),0))</f>
        <v>0</v>
      </c>
      <c r="E32" s="22">
        <f>IF(D9&lt;E27,IF(D9&lt;E27,SUM($P51:$AA51),0)-E37,IF(D9&lt;E27,SUM($P51:$AA51),0))</f>
        <v>0</v>
      </c>
      <c r="F32" s="22">
        <f>IF(C9&lt;F27,IF(D9&lt;F27,SUM($AB51:$AM51),0)-F37,IF(D9&lt;F27,SUM($AB51:$AM51),0))</f>
        <v>0</v>
      </c>
      <c r="G32" s="22">
        <f>IF(D9&lt;G27,IF(D9&lt;G27,SUM($AN51:$AY51),0)-G37,IF(D9&lt;G27,SUM($AN51:$AY51),0))</f>
        <v>0</v>
      </c>
      <c r="H32" s="22">
        <f>IF(D9&lt;H27,IF(D9&lt;H27,SUM($AZ51:$BK51),0)-H37,IF(D9&lt;H27,SUM($AZ51:$BK51),0))</f>
        <v>0</v>
      </c>
      <c r="I32" s="22">
        <f>IF(D9&lt;I27,IF(D9&lt;I27,SUM($BL51:$BW51),0)-I37,IF(D9&lt;I27,SUM($BL51:$BW51),0))</f>
        <v>0</v>
      </c>
      <c r="J32" s="22">
        <f>IF(D9&lt;J27,IF(D9&lt;J27,SUM($BX51:$CI51),0)-J37,IF(D9&lt;J27,SUM($BX51:$CI51),0))</f>
        <v>0</v>
      </c>
      <c r="K32" s="22">
        <f>IF(D9&lt;K27,IF(D9&lt;K27,SUM($CJ51:$CU51),0)-K37,IF(D9&lt;K27,SUM($CJ51:$CU51),0))</f>
        <v>0</v>
      </c>
      <c r="L32" s="22">
        <f>IF(D9&lt;L27,IF(D9&lt;L27,SUM($CV51:$DG51),0)-L37,IF(D9&lt;L27,SUM($CV51:$DG51),0))</f>
        <v>0</v>
      </c>
      <c r="M32" s="22">
        <f>IF(D9&lt;M27,IF(D9&lt;M27,SUM($DH51:$DS51),0)-M37,IF(D9&lt;M27,SUM($DH51:$DS51),0))</f>
        <v>0</v>
      </c>
      <c r="N32" s="22">
        <f>IF(D9&lt;N27,IF(D9&lt;N27,SUM($DT51:$EE51),0)-N37,IF(D9&lt;N27,SUM($DT51:$EE51),0))</f>
        <v>0</v>
      </c>
      <c r="O32" s="22">
        <f>IF(D9&lt;O27,IF(D9&lt;O27,SUM($EF51:$EQ51),0)-O37,IF(D9&lt;O27,SUM($EF51:$EQ51),0))</f>
        <v>0</v>
      </c>
      <c r="P32" s="22">
        <f>IF(D9&lt;P27,IF(D9&lt;P27,SUM($ER51:$FC51),0)-P37,IF(D9&lt;P27,SUM($ER51:$FC51),0))</f>
        <v>0</v>
      </c>
      <c r="Q32" s="22">
        <f>IF(D9&lt;Q27,IF(D9&lt;Q27,SUM($FD51:$FO51),0)-Q37,IF(D9&lt;Q27,SUM($FD51:$FO51),0))</f>
        <v>0</v>
      </c>
      <c r="R32" s="22">
        <f>IF(D9&lt;R27,IF(D9&lt;R27,SUM($FP51:$GA51),0)-R37,IF(D9&lt;R27,SUM($FP51:$GA51),0))</f>
        <v>0</v>
      </c>
      <c r="S32" s="22">
        <f>IF(D9&lt;S26,IF(D9&lt;S27,SUM($GB51:$GM51),0)-S37,IF(D9&lt;S27,SUM($GB51:$GM51),0))</f>
        <v>0</v>
      </c>
      <c r="T32" s="22">
        <f>IF(D9&lt;T27,IF(D9&lt;T27,SUM($GN51:$GY51),0)-T37,IF(D9&lt;T27,SUM($GN51:$GY51),0))</f>
        <v>0</v>
      </c>
      <c r="U32" s="22">
        <f>IF(D9&lt;U27,IF(D9&lt;U27,SUM($GZ51:$HK51),0)-U37,IF(D9&lt;U27,SUM($GZ51:$HK51),0))</f>
        <v>0</v>
      </c>
      <c r="V32" s="22">
        <f>IF(D9&lt;V27,IF(D9&lt;V27,SUM($HL51:$HW51),0)-V37,IF(D9&lt;V27,SUM($HL51:$HW51),0))</f>
        <v>0</v>
      </c>
      <c r="W32" s="22">
        <f>IF(D9&lt;W27,IF(D9&lt;W27,SUM($HX51:$II51),0)-W37,IF(D9&lt;W27,SUM($HX51:$II51),0))</f>
        <v>0</v>
      </c>
      <c r="X32" s="22">
        <f>IF(D9&lt;X27,IF(D9&lt;X27,SUM($IJ51:$IU51),0)-X37,IF(D9&lt;X27,SUM($IJ51:$IU51),0))</f>
        <v>0</v>
      </c>
      <c r="Y32" s="22">
        <f>IF(D9&lt;Y27,IF(D9&lt;Y27,SUM($IV51:$JG51),0)-Y37,IF(D9&lt;Y27,SUM($IV51:$JG51),0))</f>
        <v>0</v>
      </c>
      <c r="Z32" s="22">
        <f>IF(D9&lt;Z27,SUM($JH51:$JS51),0)</f>
        <v>0</v>
      </c>
      <c r="AA32" s="22">
        <f>IF(D9&lt;AA27,IF(D9&lt;AA27,SUM($JT51:$KE51),0)-AA37,IF(D9&lt;AA27,SUM($JT51:$KE51),0))</f>
        <v>0</v>
      </c>
      <c r="AB32" s="22">
        <f>IF(D9&lt;AB27,IF(D9&lt;AB27,SUM($KF51:$KQ51),0)-AB37,IF(D9&lt;AB27,SUM($KF51:$KQ51),0))</f>
        <v>0</v>
      </c>
      <c r="AC32" s="22">
        <f>IF(D9&lt;AC27,IF(D9&lt;AC27,SUM($KR51:$LC51),0)-AC37,IF(D9&lt;AC27,SUM($KR51:$LC51),0))</f>
        <v>0</v>
      </c>
      <c r="AD32" s="22">
        <f>IF(D9&lt;AD27,IF(D9&lt;AD27,SUM($LD51:$LO51),0)-AD37,IF(D9&lt;AD27,SUM($LD51:$LO51),0))</f>
        <v>0</v>
      </c>
      <c r="AE32" s="22">
        <f>IF(D9&lt;AE26,IF(D9&lt;AE27,SUM($LP51:$MA51),0)-AE37,IF(D9&lt;AE27,SUM($LP51:$MA51),0))</f>
        <v>0</v>
      </c>
      <c r="AF32" s="22">
        <f>IF(D9&lt;AF27,IF(D9&lt;AF27,SUM($MB51:$MM51),0)-AF37,IF(D9&lt;AF27,SUM($MB51:$MM51),0))</f>
        <v>0</v>
      </c>
      <c r="AG32" s="22">
        <f>IF(D9&lt;AG27,IF(D9&lt;AG27,SUM($MN51:$MY51),0)-AG37,IF(D9&lt;AG27,SUM($MN51:$MY51),0))</f>
        <v>0</v>
      </c>
    </row>
    <row r="33" spans="1:363" x14ac:dyDescent="0.35">
      <c r="C33" s="2" t="s">
        <v>340</v>
      </c>
      <c r="D33" s="22">
        <f>SUM($D52:$O52)</f>
        <v>0</v>
      </c>
      <c r="E33" s="22">
        <f>SUM($P52:$AA52)</f>
        <v>0</v>
      </c>
      <c r="F33" s="22">
        <f>SUM($AB52:$AM52)</f>
        <v>0</v>
      </c>
      <c r="G33" s="22">
        <f>SUM($AN52:$AY52)</f>
        <v>0</v>
      </c>
      <c r="H33" s="22">
        <f>SUM($AZ52:$BK52)</f>
        <v>0</v>
      </c>
      <c r="I33" s="22">
        <f>SUM($BL52:$BW52)</f>
        <v>0</v>
      </c>
      <c r="J33" s="22">
        <f>SUM($BX52:$CI52)</f>
        <v>0</v>
      </c>
      <c r="K33" s="22">
        <f>SUM($CJ52:$CU52)</f>
        <v>0</v>
      </c>
      <c r="L33" s="22">
        <f>SUM($CV52:$DG52)</f>
        <v>0</v>
      </c>
      <c r="M33" s="22">
        <f>SUM($DH52:$DS52)</f>
        <v>0</v>
      </c>
      <c r="N33" s="22">
        <f>SUM($DT52:$EE52)</f>
        <v>0</v>
      </c>
      <c r="O33" s="22">
        <f>SUM($EF52:$EQ52)</f>
        <v>0</v>
      </c>
      <c r="P33" s="22">
        <f>SUM($ER52:$FC52)</f>
        <v>0</v>
      </c>
      <c r="Q33" s="22">
        <f>SUM($FD52:$FO52)</f>
        <v>0</v>
      </c>
      <c r="R33" s="22">
        <f>SUM($FP52:$GA52)</f>
        <v>0</v>
      </c>
      <c r="S33" s="22">
        <f>SUM($GB52:$GM52)</f>
        <v>0</v>
      </c>
      <c r="T33" s="22">
        <f>SUM($GN52:$GY52)</f>
        <v>0</v>
      </c>
      <c r="U33" s="22">
        <f>SUM($GZ52:$HK52)</f>
        <v>0</v>
      </c>
      <c r="V33" s="22">
        <f>SUM($HL52:$HW52)</f>
        <v>0</v>
      </c>
      <c r="W33" s="22">
        <f>SUM($HX52:$II52)</f>
        <v>0</v>
      </c>
      <c r="X33" s="22">
        <f>SUM($IJ52:$IU52)</f>
        <v>0</v>
      </c>
      <c r="Y33" s="22">
        <f>SUM($IV52:$JG52)</f>
        <v>0</v>
      </c>
      <c r="Z33" s="22">
        <f>SUM($JH52:$JS52)</f>
        <v>0</v>
      </c>
      <c r="AA33" s="22">
        <f>SUM($JT52:$KE52)</f>
        <v>0</v>
      </c>
      <c r="AB33" s="22">
        <f>SUM($KF52:$KQ52)</f>
        <v>0</v>
      </c>
      <c r="AC33" s="22">
        <f>SUM($KR52:$LC52)</f>
        <v>0</v>
      </c>
      <c r="AD33" s="22">
        <f>SUM($LD52:$LO52)</f>
        <v>0</v>
      </c>
      <c r="AE33" s="22">
        <f>SUM($LP52:$MA52)</f>
        <v>0</v>
      </c>
      <c r="AF33" s="22">
        <f>SUM($MB52:$MM52)</f>
        <v>0</v>
      </c>
      <c r="AG33" s="22">
        <f>SUM($MN52:$MY52)</f>
        <v>0</v>
      </c>
    </row>
    <row r="34" spans="1:363" x14ac:dyDescent="0.35">
      <c r="C34" s="2" t="s">
        <v>341</v>
      </c>
      <c r="D34" s="22">
        <f>IF(D9&lt;D27,SUM($D53:$O53),0)</f>
        <v>0</v>
      </c>
      <c r="E34" s="22">
        <f>IF(D9&lt;E27,SUM($P53:$AA53),0)</f>
        <v>0</v>
      </c>
      <c r="F34" s="22">
        <f>IF(D9&lt;F27,SUM($AB53:$AM53),0)</f>
        <v>0</v>
      </c>
      <c r="G34" s="22">
        <f>IF(D9&lt;G27,SUM($AN53:$AY53),0)</f>
        <v>0</v>
      </c>
      <c r="H34" s="22">
        <f>IF(D9&lt;H27,SUM($AZ53:$BK53),0)</f>
        <v>0</v>
      </c>
      <c r="I34" s="22">
        <f>IF(D9&lt;I27,SUM($BL53:$BW53),0)</f>
        <v>0</v>
      </c>
      <c r="J34" s="22">
        <f>IF(D9&lt;J27,SUM($BX53:$CI53),0)</f>
        <v>0</v>
      </c>
      <c r="K34" s="22">
        <f>IF(D9&lt;K27,SUM($CJ53:$CU53),0)</f>
        <v>0</v>
      </c>
      <c r="L34" s="22">
        <f>IF(D9&lt;L27,SUM($CV53:$DG53),0)</f>
        <v>0</v>
      </c>
      <c r="M34" s="22">
        <f>IF(D9&lt;M27,SUM($DH53:$DS53),0)</f>
        <v>0</v>
      </c>
      <c r="N34" s="22">
        <f>IF(D9&lt;N27,SUM($DT53:$EE53),0)</f>
        <v>0</v>
      </c>
      <c r="O34" s="22">
        <f>IF(D9&lt;O27,SUM($EF53:$EQ53),0)</f>
        <v>0</v>
      </c>
      <c r="P34" s="22">
        <f>IF(D9&lt;P27,SUM($ER53:$FC53),0)</f>
        <v>0</v>
      </c>
      <c r="Q34" s="22">
        <f>IF(D9&lt;Q27,SUM($FD53:$FO53),0)</f>
        <v>0</v>
      </c>
      <c r="R34" s="22">
        <f>IF(D9&lt;R27,SUM($FP53:$GA53),0)</f>
        <v>0</v>
      </c>
      <c r="S34" s="22">
        <f>IF(D9&lt;S27,SUM($GB53:$GM53),0)</f>
        <v>0</v>
      </c>
      <c r="T34" s="22">
        <f>IF(D9&lt;T27,SUM($GN53:$GY53),0)</f>
        <v>0</v>
      </c>
      <c r="U34" s="22">
        <f>IF(D9&lt;U27,SUM($GZ53:$HK53),0)</f>
        <v>0</v>
      </c>
      <c r="V34" s="22">
        <f>IF(D9&lt;V27,SUM($HL53:$HW53),0)</f>
        <v>0</v>
      </c>
      <c r="W34" s="22">
        <f>IF(D9&lt;W27,SUM($HX53:$II53),0)</f>
        <v>0</v>
      </c>
      <c r="X34" s="22">
        <f>IF(D9&lt;X27,SUM($IJ53:$IU53),0)</f>
        <v>0</v>
      </c>
      <c r="Y34" s="22">
        <f>IF(D9&lt;Y27,SUM($IV53:$JG53),0)</f>
        <v>0</v>
      </c>
      <c r="Z34" s="22">
        <f>IF(D9&lt;Z27,SUM($JH53:$JS53),0)</f>
        <v>0</v>
      </c>
      <c r="AA34" s="22">
        <f>IF(D9&lt;AA27,SUM($JT53:$KE53),0)</f>
        <v>0</v>
      </c>
      <c r="AB34" s="22">
        <f>IF(D9&lt;AB27,SUM($KF53:$KQ53),0)</f>
        <v>0</v>
      </c>
      <c r="AC34" s="22">
        <f>IF(D9&lt;AC27,SUM($KR53:$LC53),0)</f>
        <v>0</v>
      </c>
      <c r="AD34" s="22">
        <f>IF(D9&lt;AD27,SUM($LD53:$LO53),0)</f>
        <v>0</v>
      </c>
      <c r="AE34" s="22">
        <f>IF(D9&lt;AE27,SUM($LP53:$MA53),0)</f>
        <v>0</v>
      </c>
      <c r="AF34" s="22">
        <f>IF(D9&lt;AF27,SUM($MB53:$MM53),0)</f>
        <v>0</v>
      </c>
      <c r="AG34" s="22">
        <f>IF(D9&lt;AG27,SUM($MN53:$MY53),0)</f>
        <v>0</v>
      </c>
    </row>
    <row r="35" spans="1:363" s="26" customFormat="1" x14ac:dyDescent="0.35">
      <c r="C35" s="16" t="s">
        <v>342</v>
      </c>
      <c r="D35" s="59">
        <f>D29+D37+D30+D32+D34</f>
        <v>0</v>
      </c>
      <c r="E35" s="59">
        <f t="shared" ref="E35:AG35" si="1">E29+E37+E30+E32+E34</f>
        <v>0</v>
      </c>
      <c r="F35" s="59">
        <f t="shared" si="1"/>
        <v>0</v>
      </c>
      <c r="G35" s="59">
        <f t="shared" si="1"/>
        <v>0</v>
      </c>
      <c r="H35" s="59">
        <f t="shared" si="1"/>
        <v>0</v>
      </c>
      <c r="I35" s="59">
        <f t="shared" si="1"/>
        <v>0</v>
      </c>
      <c r="J35" s="59">
        <f t="shared" si="1"/>
        <v>0</v>
      </c>
      <c r="K35" s="59">
        <f t="shared" si="1"/>
        <v>0</v>
      </c>
      <c r="L35" s="59">
        <f t="shared" si="1"/>
        <v>0</v>
      </c>
      <c r="M35" s="59">
        <f t="shared" si="1"/>
        <v>0</v>
      </c>
      <c r="N35" s="59">
        <f t="shared" si="1"/>
        <v>0</v>
      </c>
      <c r="O35" s="59">
        <f t="shared" si="1"/>
        <v>0</v>
      </c>
      <c r="P35" s="59">
        <f t="shared" si="1"/>
        <v>0</v>
      </c>
      <c r="Q35" s="59">
        <f t="shared" si="1"/>
        <v>0</v>
      </c>
      <c r="R35" s="59">
        <f t="shared" si="1"/>
        <v>0</v>
      </c>
      <c r="S35" s="59">
        <f t="shared" si="1"/>
        <v>0</v>
      </c>
      <c r="T35" s="59">
        <f t="shared" si="1"/>
        <v>0</v>
      </c>
      <c r="U35" s="59">
        <f t="shared" si="1"/>
        <v>0</v>
      </c>
      <c r="V35" s="59">
        <f t="shared" si="1"/>
        <v>0</v>
      </c>
      <c r="W35" s="59">
        <f t="shared" si="1"/>
        <v>0</v>
      </c>
      <c r="X35" s="59">
        <f t="shared" si="1"/>
        <v>0</v>
      </c>
      <c r="Y35" s="59">
        <f t="shared" si="1"/>
        <v>0</v>
      </c>
      <c r="Z35" s="59">
        <f t="shared" si="1"/>
        <v>0</v>
      </c>
      <c r="AA35" s="59">
        <f t="shared" si="1"/>
        <v>0</v>
      </c>
      <c r="AB35" s="59">
        <f t="shared" si="1"/>
        <v>0</v>
      </c>
      <c r="AC35" s="59">
        <f t="shared" si="1"/>
        <v>0</v>
      </c>
      <c r="AD35" s="59">
        <f t="shared" si="1"/>
        <v>0</v>
      </c>
      <c r="AE35" s="59">
        <f t="shared" si="1"/>
        <v>0</v>
      </c>
      <c r="AF35" s="59">
        <f t="shared" si="1"/>
        <v>0</v>
      </c>
      <c r="AG35" s="59">
        <f t="shared" si="1"/>
        <v>0</v>
      </c>
    </row>
    <row r="36" spans="1:363" x14ac:dyDescent="0.35">
      <c r="C36" s="16" t="s">
        <v>343</v>
      </c>
      <c r="D36" s="22">
        <f>SUM($D43:$O43)</f>
        <v>0</v>
      </c>
      <c r="E36" s="22">
        <f>SUM($P43:$AA43)</f>
        <v>0</v>
      </c>
      <c r="F36" s="22">
        <f>SUM($AB43:$AM43)</f>
        <v>0</v>
      </c>
      <c r="G36" s="22">
        <f>SUM($AN43:$AY43)</f>
        <v>0</v>
      </c>
      <c r="H36" s="22">
        <f>SUM($AZ43:$BK43)</f>
        <v>0</v>
      </c>
      <c r="I36" s="22">
        <f>SUM($BL43:$BW43)</f>
        <v>0</v>
      </c>
      <c r="J36" s="22">
        <f>SUM($BX43:$CI43)</f>
        <v>0</v>
      </c>
      <c r="K36" s="22">
        <f>SUM($CJ43:$CU43)</f>
        <v>0</v>
      </c>
      <c r="L36" s="22">
        <f>SUM($CV43:$DG43)</f>
        <v>0</v>
      </c>
      <c r="M36" s="22">
        <f>SUM($DH43:$DJ43)</f>
        <v>0</v>
      </c>
      <c r="N36" s="22">
        <f>SUM($DT43:$EE43)</f>
        <v>0</v>
      </c>
      <c r="O36" s="22">
        <f>SUM($EF43:$EQ43)</f>
        <v>0</v>
      </c>
      <c r="P36" s="22">
        <f>SUM($ER43:$FC43)</f>
        <v>0</v>
      </c>
      <c r="Q36" s="22">
        <f>SUM($FD43:$FO43)</f>
        <v>0</v>
      </c>
      <c r="R36" s="22">
        <f>SUM($FP43:$GA43)</f>
        <v>0</v>
      </c>
      <c r="S36" s="22">
        <f>SUM($GB43:$GM43)</f>
        <v>0</v>
      </c>
      <c r="T36" s="22">
        <f>SUM($GN43:$GY43)</f>
        <v>0</v>
      </c>
      <c r="U36" s="22">
        <f>SUM($GZ43:$HK43)</f>
        <v>0</v>
      </c>
      <c r="V36" s="22">
        <f>SUM($HL43:$HW43)</f>
        <v>0</v>
      </c>
      <c r="W36" s="22">
        <f>SUM($HX43:$II43)</f>
        <v>0</v>
      </c>
      <c r="X36" s="22">
        <f>SUM($IJ43:$IU43)</f>
        <v>0</v>
      </c>
      <c r="Y36" s="22">
        <f>SUM($IV43:$JG43)</f>
        <v>0</v>
      </c>
      <c r="Z36" s="22">
        <f>SUM($JH43:$JS43)</f>
        <v>0</v>
      </c>
      <c r="AA36" s="22">
        <f>SUM($JT43:$KE43)</f>
        <v>0</v>
      </c>
      <c r="AB36" s="22">
        <f>SUM($KF43:$KQ43)</f>
        <v>0</v>
      </c>
      <c r="AC36" s="22">
        <f>SUM($KR43:$LC43)</f>
        <v>0</v>
      </c>
      <c r="AD36" s="22">
        <f>SUM($LD43:$LO43)</f>
        <v>0</v>
      </c>
      <c r="AE36" s="22">
        <f>SUM($LP43:$MA43)</f>
        <v>0</v>
      </c>
      <c r="AF36" s="22">
        <f>SUM($MB43:$MM43)</f>
        <v>0</v>
      </c>
      <c r="AG36" s="22">
        <f>SUM($MN43:$MY43)</f>
        <v>0</v>
      </c>
    </row>
    <row r="37" spans="1:363" x14ac:dyDescent="0.35">
      <c r="C37" s="16" t="s">
        <v>293</v>
      </c>
      <c r="D37" s="22">
        <f>SUM($D44:$O44)</f>
        <v>0</v>
      </c>
      <c r="E37" s="22">
        <f>SUM($P44:$AA44)</f>
        <v>0</v>
      </c>
      <c r="F37" s="22">
        <f>SUM($AB44:$AM44)</f>
        <v>0</v>
      </c>
      <c r="G37" s="22">
        <f>SUM($AN44:$AY44)</f>
        <v>0</v>
      </c>
      <c r="H37" s="22">
        <f>SUM($AZ44:$BK44)</f>
        <v>0</v>
      </c>
      <c r="I37" s="22">
        <f>SUM($BL44:$BW44)</f>
        <v>0</v>
      </c>
      <c r="J37" s="22">
        <f>SUM($BX44:$CI44)</f>
        <v>0</v>
      </c>
      <c r="K37" s="22">
        <f>SUM($CJ44:$CU44)</f>
        <v>0</v>
      </c>
      <c r="L37" s="22">
        <f>SUM($CV44:$DG44)</f>
        <v>0</v>
      </c>
      <c r="M37" s="22">
        <f>SUM($DH44:$DJ44)</f>
        <v>0</v>
      </c>
      <c r="N37" s="22">
        <f>SUM($DT44:$EE44)</f>
        <v>0</v>
      </c>
      <c r="O37" s="22">
        <f>SUM($EF44:$EQ44)</f>
        <v>0</v>
      </c>
      <c r="P37" s="22">
        <f>SUM($ER44:$FC44)</f>
        <v>0</v>
      </c>
      <c r="Q37" s="22">
        <f>SUM($FD44:$FO44)</f>
        <v>0</v>
      </c>
      <c r="R37" s="22">
        <f>SUM($FP44:$GA44)</f>
        <v>0</v>
      </c>
      <c r="S37" s="22">
        <f>SUM($GB44:$GM44)</f>
        <v>0</v>
      </c>
      <c r="T37" s="22">
        <f>SUM($GN44:$GY44)</f>
        <v>0</v>
      </c>
      <c r="U37" s="22">
        <f>SUM($GZ44:$HK44)</f>
        <v>0</v>
      </c>
      <c r="V37" s="22">
        <f>SUM($HL44:$HW44)</f>
        <v>0</v>
      </c>
      <c r="W37" s="22">
        <f>SUM($HX44:$II44)</f>
        <v>0</v>
      </c>
      <c r="X37" s="22">
        <f>SUM($IJ44:$IU44)</f>
        <v>0</v>
      </c>
      <c r="Y37" s="22">
        <f>SUM($IV44:$JG44)</f>
        <v>0</v>
      </c>
      <c r="Z37" s="22">
        <f>SUM($JH44:$JS44)</f>
        <v>0</v>
      </c>
      <c r="AA37" s="22">
        <f>SUM($JT44:$KE44)</f>
        <v>0</v>
      </c>
      <c r="AB37" s="22">
        <f>SUM($KF44:$KQ44)</f>
        <v>0</v>
      </c>
      <c r="AC37" s="22">
        <f>SUM($KR44:$LC44)</f>
        <v>0</v>
      </c>
      <c r="AD37" s="22">
        <f>SUM($LD44:$LO44)</f>
        <v>0</v>
      </c>
      <c r="AE37" s="22">
        <f>SUM($LP44:$MA44)</f>
        <v>0</v>
      </c>
      <c r="AF37" s="22">
        <f>SUM($MB44:$MM44)</f>
        <v>0</v>
      </c>
      <c r="AG37" s="22">
        <f>SUM($MN44:$MY44)</f>
        <v>0</v>
      </c>
    </row>
    <row r="38" spans="1:363" x14ac:dyDescent="0.35">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row>
    <row r="41" spans="1:363" x14ac:dyDescent="0.35">
      <c r="D41">
        <f>D47</f>
        <v>1</v>
      </c>
      <c r="E41">
        <f t="shared" ref="E41:BP42" si="2">E47</f>
        <v>2</v>
      </c>
      <c r="F41">
        <f t="shared" si="2"/>
        <v>3</v>
      </c>
      <c r="G41">
        <f t="shared" si="2"/>
        <v>4</v>
      </c>
      <c r="H41">
        <f t="shared" si="2"/>
        <v>5</v>
      </c>
      <c r="I41">
        <f t="shared" si="2"/>
        <v>6</v>
      </c>
      <c r="J41">
        <f t="shared" si="2"/>
        <v>7</v>
      </c>
      <c r="K41">
        <f t="shared" si="2"/>
        <v>8</v>
      </c>
      <c r="L41">
        <f t="shared" si="2"/>
        <v>9</v>
      </c>
      <c r="M41">
        <f t="shared" si="2"/>
        <v>10</v>
      </c>
      <c r="N41">
        <f t="shared" si="2"/>
        <v>11</v>
      </c>
      <c r="O41">
        <f t="shared" si="2"/>
        <v>12</v>
      </c>
      <c r="P41">
        <f t="shared" si="2"/>
        <v>13</v>
      </c>
      <c r="Q41">
        <f t="shared" si="2"/>
        <v>14</v>
      </c>
      <c r="R41">
        <f t="shared" si="2"/>
        <v>15</v>
      </c>
      <c r="S41">
        <f t="shared" si="2"/>
        <v>16</v>
      </c>
      <c r="T41">
        <f t="shared" si="2"/>
        <v>17</v>
      </c>
      <c r="U41">
        <f t="shared" si="2"/>
        <v>18</v>
      </c>
      <c r="V41">
        <f t="shared" si="2"/>
        <v>19</v>
      </c>
      <c r="W41">
        <f t="shared" si="2"/>
        <v>20</v>
      </c>
      <c r="X41">
        <f t="shared" si="2"/>
        <v>21</v>
      </c>
      <c r="Y41">
        <f t="shared" si="2"/>
        <v>22</v>
      </c>
      <c r="Z41">
        <f t="shared" si="2"/>
        <v>23</v>
      </c>
      <c r="AA41">
        <f t="shared" si="2"/>
        <v>24</v>
      </c>
      <c r="AB41">
        <f t="shared" si="2"/>
        <v>25</v>
      </c>
      <c r="AC41">
        <f t="shared" si="2"/>
        <v>26</v>
      </c>
      <c r="AD41">
        <f t="shared" si="2"/>
        <v>27</v>
      </c>
      <c r="AE41">
        <f t="shared" si="2"/>
        <v>28</v>
      </c>
      <c r="AF41">
        <f t="shared" si="2"/>
        <v>29</v>
      </c>
      <c r="AG41">
        <f t="shared" si="2"/>
        <v>30</v>
      </c>
      <c r="AH41">
        <f t="shared" si="2"/>
        <v>31</v>
      </c>
      <c r="AI41">
        <f t="shared" si="2"/>
        <v>32</v>
      </c>
      <c r="AJ41">
        <f t="shared" si="2"/>
        <v>33</v>
      </c>
      <c r="AK41">
        <f t="shared" si="2"/>
        <v>34</v>
      </c>
      <c r="AL41">
        <f t="shared" si="2"/>
        <v>35</v>
      </c>
      <c r="AM41">
        <f t="shared" si="2"/>
        <v>36</v>
      </c>
      <c r="AN41">
        <f t="shared" si="2"/>
        <v>37</v>
      </c>
      <c r="AO41">
        <f t="shared" si="2"/>
        <v>38</v>
      </c>
      <c r="AP41">
        <f t="shared" si="2"/>
        <v>39</v>
      </c>
      <c r="AQ41">
        <f t="shared" si="2"/>
        <v>40</v>
      </c>
      <c r="AR41">
        <f t="shared" si="2"/>
        <v>41</v>
      </c>
      <c r="AS41">
        <f t="shared" si="2"/>
        <v>42</v>
      </c>
      <c r="AT41">
        <f t="shared" si="2"/>
        <v>43</v>
      </c>
      <c r="AU41">
        <f t="shared" si="2"/>
        <v>44</v>
      </c>
      <c r="AV41">
        <f t="shared" si="2"/>
        <v>45</v>
      </c>
      <c r="AW41">
        <f t="shared" si="2"/>
        <v>46</v>
      </c>
      <c r="AX41">
        <f t="shared" si="2"/>
        <v>47</v>
      </c>
      <c r="AY41">
        <f t="shared" si="2"/>
        <v>48</v>
      </c>
      <c r="AZ41">
        <f t="shared" si="2"/>
        <v>49</v>
      </c>
      <c r="BA41">
        <f t="shared" si="2"/>
        <v>50</v>
      </c>
      <c r="BB41">
        <f t="shared" si="2"/>
        <v>51</v>
      </c>
      <c r="BC41">
        <f t="shared" si="2"/>
        <v>52</v>
      </c>
      <c r="BD41">
        <f t="shared" si="2"/>
        <v>53</v>
      </c>
      <c r="BE41">
        <f t="shared" si="2"/>
        <v>54</v>
      </c>
      <c r="BF41">
        <f t="shared" si="2"/>
        <v>55</v>
      </c>
      <c r="BG41">
        <f t="shared" si="2"/>
        <v>56</v>
      </c>
      <c r="BH41">
        <f t="shared" si="2"/>
        <v>57</v>
      </c>
      <c r="BI41">
        <f t="shared" si="2"/>
        <v>58</v>
      </c>
      <c r="BJ41">
        <f t="shared" si="2"/>
        <v>59</v>
      </c>
      <c r="BK41">
        <f t="shared" si="2"/>
        <v>60</v>
      </c>
      <c r="BL41">
        <f t="shared" si="2"/>
        <v>61</v>
      </c>
      <c r="BM41">
        <f t="shared" si="2"/>
        <v>62</v>
      </c>
      <c r="BN41">
        <f t="shared" si="2"/>
        <v>63</v>
      </c>
      <c r="BO41">
        <f t="shared" si="2"/>
        <v>64</v>
      </c>
      <c r="BP41">
        <f t="shared" si="2"/>
        <v>65</v>
      </c>
      <c r="BQ41">
        <f t="shared" ref="BQ41:EB42" si="3">BQ47</f>
        <v>66</v>
      </c>
      <c r="BR41">
        <f t="shared" si="3"/>
        <v>67</v>
      </c>
      <c r="BS41">
        <f t="shared" si="3"/>
        <v>68</v>
      </c>
      <c r="BT41">
        <f t="shared" si="3"/>
        <v>69</v>
      </c>
      <c r="BU41">
        <f t="shared" si="3"/>
        <v>70</v>
      </c>
      <c r="BV41">
        <f t="shared" si="3"/>
        <v>71</v>
      </c>
      <c r="BW41">
        <f t="shared" si="3"/>
        <v>72</v>
      </c>
      <c r="BX41">
        <f t="shared" si="3"/>
        <v>73</v>
      </c>
      <c r="BY41">
        <f t="shared" si="3"/>
        <v>74</v>
      </c>
      <c r="BZ41">
        <f t="shared" si="3"/>
        <v>75</v>
      </c>
      <c r="CA41">
        <f t="shared" si="3"/>
        <v>76</v>
      </c>
      <c r="CB41">
        <f t="shared" si="3"/>
        <v>77</v>
      </c>
      <c r="CC41">
        <f t="shared" si="3"/>
        <v>78</v>
      </c>
      <c r="CD41">
        <f t="shared" si="3"/>
        <v>79</v>
      </c>
      <c r="CE41">
        <f t="shared" si="3"/>
        <v>80</v>
      </c>
      <c r="CF41">
        <f t="shared" si="3"/>
        <v>81</v>
      </c>
      <c r="CG41">
        <f t="shared" si="3"/>
        <v>82</v>
      </c>
      <c r="CH41">
        <f t="shared" si="3"/>
        <v>83</v>
      </c>
      <c r="CI41">
        <f t="shared" si="3"/>
        <v>84</v>
      </c>
      <c r="CJ41">
        <f t="shared" si="3"/>
        <v>85</v>
      </c>
      <c r="CK41">
        <f t="shared" si="3"/>
        <v>86</v>
      </c>
      <c r="CL41">
        <f t="shared" si="3"/>
        <v>87</v>
      </c>
      <c r="CM41">
        <f t="shared" si="3"/>
        <v>88</v>
      </c>
      <c r="CN41">
        <f t="shared" si="3"/>
        <v>89</v>
      </c>
      <c r="CO41">
        <f t="shared" si="3"/>
        <v>90</v>
      </c>
      <c r="CP41">
        <f t="shared" si="3"/>
        <v>91</v>
      </c>
      <c r="CQ41">
        <f t="shared" si="3"/>
        <v>92</v>
      </c>
      <c r="CR41">
        <f t="shared" si="3"/>
        <v>93</v>
      </c>
      <c r="CS41">
        <f t="shared" si="3"/>
        <v>94</v>
      </c>
      <c r="CT41">
        <f t="shared" si="3"/>
        <v>95</v>
      </c>
      <c r="CU41">
        <f t="shared" si="3"/>
        <v>96</v>
      </c>
      <c r="CV41">
        <f t="shared" si="3"/>
        <v>97</v>
      </c>
      <c r="CW41">
        <f t="shared" si="3"/>
        <v>98</v>
      </c>
      <c r="CX41">
        <f t="shared" si="3"/>
        <v>99</v>
      </c>
      <c r="CY41">
        <f t="shared" si="3"/>
        <v>100</v>
      </c>
      <c r="CZ41">
        <f t="shared" si="3"/>
        <v>101</v>
      </c>
      <c r="DA41">
        <f t="shared" si="3"/>
        <v>102</v>
      </c>
      <c r="DB41">
        <f t="shared" si="3"/>
        <v>103</v>
      </c>
      <c r="DC41">
        <f t="shared" si="3"/>
        <v>104</v>
      </c>
      <c r="DD41">
        <f t="shared" si="3"/>
        <v>105</v>
      </c>
      <c r="DE41">
        <f t="shared" si="3"/>
        <v>106</v>
      </c>
      <c r="DF41">
        <f t="shared" si="3"/>
        <v>107</v>
      </c>
      <c r="DG41">
        <f t="shared" si="3"/>
        <v>108</v>
      </c>
      <c r="DH41">
        <f t="shared" si="3"/>
        <v>109</v>
      </c>
      <c r="DI41">
        <f t="shared" si="3"/>
        <v>110</v>
      </c>
      <c r="DJ41">
        <f t="shared" si="3"/>
        <v>111</v>
      </c>
      <c r="DK41">
        <f t="shared" si="3"/>
        <v>112</v>
      </c>
      <c r="DL41">
        <f t="shared" si="3"/>
        <v>113</v>
      </c>
      <c r="DM41">
        <f t="shared" si="3"/>
        <v>114</v>
      </c>
      <c r="DN41">
        <f t="shared" si="3"/>
        <v>115</v>
      </c>
      <c r="DO41">
        <f t="shared" si="3"/>
        <v>116</v>
      </c>
      <c r="DP41">
        <f t="shared" si="3"/>
        <v>117</v>
      </c>
      <c r="DQ41">
        <f t="shared" si="3"/>
        <v>118</v>
      </c>
      <c r="DR41">
        <f t="shared" si="3"/>
        <v>119</v>
      </c>
      <c r="DS41">
        <f t="shared" si="3"/>
        <v>120</v>
      </c>
      <c r="DT41">
        <f t="shared" si="3"/>
        <v>121</v>
      </c>
      <c r="DU41">
        <f t="shared" si="3"/>
        <v>122</v>
      </c>
      <c r="DV41">
        <f t="shared" si="3"/>
        <v>123</v>
      </c>
      <c r="DW41">
        <f t="shared" si="3"/>
        <v>124</v>
      </c>
      <c r="DX41">
        <f t="shared" si="3"/>
        <v>125</v>
      </c>
      <c r="DY41">
        <f t="shared" si="3"/>
        <v>126</v>
      </c>
      <c r="DZ41">
        <f t="shared" si="3"/>
        <v>127</v>
      </c>
      <c r="EA41">
        <f t="shared" si="3"/>
        <v>128</v>
      </c>
      <c r="EB41">
        <f t="shared" si="3"/>
        <v>129</v>
      </c>
      <c r="EC41">
        <f t="shared" ref="EC41:GN42" si="4">EC47</f>
        <v>130</v>
      </c>
      <c r="ED41">
        <f t="shared" si="4"/>
        <v>131</v>
      </c>
      <c r="EE41">
        <f t="shared" si="4"/>
        <v>132</v>
      </c>
      <c r="EF41">
        <f t="shared" si="4"/>
        <v>133</v>
      </c>
      <c r="EG41">
        <f t="shared" si="4"/>
        <v>134</v>
      </c>
      <c r="EH41">
        <f t="shared" si="4"/>
        <v>135</v>
      </c>
      <c r="EI41">
        <f t="shared" si="4"/>
        <v>136</v>
      </c>
      <c r="EJ41">
        <f t="shared" si="4"/>
        <v>137</v>
      </c>
      <c r="EK41">
        <f t="shared" si="4"/>
        <v>138</v>
      </c>
      <c r="EL41">
        <f t="shared" si="4"/>
        <v>139</v>
      </c>
      <c r="EM41">
        <f t="shared" si="4"/>
        <v>140</v>
      </c>
      <c r="EN41">
        <f t="shared" si="4"/>
        <v>141</v>
      </c>
      <c r="EO41">
        <f t="shared" si="4"/>
        <v>142</v>
      </c>
      <c r="EP41">
        <f t="shared" si="4"/>
        <v>143</v>
      </c>
      <c r="EQ41">
        <f t="shared" si="4"/>
        <v>144</v>
      </c>
      <c r="ER41">
        <f t="shared" si="4"/>
        <v>145</v>
      </c>
      <c r="ES41">
        <f t="shared" si="4"/>
        <v>146</v>
      </c>
      <c r="ET41">
        <f t="shared" si="4"/>
        <v>147</v>
      </c>
      <c r="EU41">
        <f t="shared" si="4"/>
        <v>148</v>
      </c>
      <c r="EV41">
        <f t="shared" si="4"/>
        <v>149</v>
      </c>
      <c r="EW41">
        <f t="shared" si="4"/>
        <v>150</v>
      </c>
      <c r="EX41">
        <f t="shared" si="4"/>
        <v>151</v>
      </c>
      <c r="EY41">
        <f t="shared" si="4"/>
        <v>152</v>
      </c>
      <c r="EZ41">
        <f t="shared" si="4"/>
        <v>153</v>
      </c>
      <c r="FA41">
        <f t="shared" si="4"/>
        <v>154</v>
      </c>
      <c r="FB41">
        <f t="shared" si="4"/>
        <v>155</v>
      </c>
      <c r="FC41">
        <f t="shared" si="4"/>
        <v>156</v>
      </c>
      <c r="FD41">
        <f t="shared" si="4"/>
        <v>157</v>
      </c>
      <c r="FE41">
        <f t="shared" si="4"/>
        <v>158</v>
      </c>
      <c r="FF41">
        <f t="shared" si="4"/>
        <v>159</v>
      </c>
      <c r="FG41">
        <f t="shared" si="4"/>
        <v>160</v>
      </c>
      <c r="FH41">
        <f t="shared" si="4"/>
        <v>161</v>
      </c>
      <c r="FI41">
        <f t="shared" si="4"/>
        <v>162</v>
      </c>
      <c r="FJ41">
        <f t="shared" si="4"/>
        <v>163</v>
      </c>
      <c r="FK41">
        <f t="shared" si="4"/>
        <v>164</v>
      </c>
      <c r="FL41">
        <f t="shared" si="4"/>
        <v>165</v>
      </c>
      <c r="FM41">
        <f t="shared" si="4"/>
        <v>166</v>
      </c>
      <c r="FN41">
        <f t="shared" si="4"/>
        <v>167</v>
      </c>
      <c r="FO41">
        <f t="shared" si="4"/>
        <v>168</v>
      </c>
      <c r="FP41">
        <f t="shared" si="4"/>
        <v>169</v>
      </c>
      <c r="FQ41">
        <f t="shared" si="4"/>
        <v>170</v>
      </c>
      <c r="FR41">
        <f t="shared" si="4"/>
        <v>171</v>
      </c>
      <c r="FS41">
        <f t="shared" si="4"/>
        <v>172</v>
      </c>
      <c r="FT41">
        <f t="shared" si="4"/>
        <v>173</v>
      </c>
      <c r="FU41">
        <f t="shared" si="4"/>
        <v>174</v>
      </c>
      <c r="FV41">
        <f t="shared" si="4"/>
        <v>175</v>
      </c>
      <c r="FW41">
        <f t="shared" si="4"/>
        <v>176</v>
      </c>
      <c r="FX41">
        <f t="shared" si="4"/>
        <v>177</v>
      </c>
      <c r="FY41">
        <f t="shared" si="4"/>
        <v>178</v>
      </c>
      <c r="FZ41">
        <f t="shared" si="4"/>
        <v>179</v>
      </c>
      <c r="GA41">
        <f t="shared" si="4"/>
        <v>180</v>
      </c>
      <c r="GB41">
        <f t="shared" si="4"/>
        <v>181</v>
      </c>
      <c r="GC41">
        <f t="shared" si="4"/>
        <v>182</v>
      </c>
      <c r="GD41">
        <f t="shared" si="4"/>
        <v>183</v>
      </c>
      <c r="GE41">
        <f t="shared" si="4"/>
        <v>184</v>
      </c>
      <c r="GF41">
        <f t="shared" si="4"/>
        <v>185</v>
      </c>
      <c r="GG41">
        <f t="shared" si="4"/>
        <v>186</v>
      </c>
      <c r="GH41">
        <f t="shared" si="4"/>
        <v>187</v>
      </c>
      <c r="GI41">
        <f t="shared" si="4"/>
        <v>188</v>
      </c>
      <c r="GJ41">
        <f t="shared" si="4"/>
        <v>189</v>
      </c>
      <c r="GK41">
        <f t="shared" si="4"/>
        <v>190</v>
      </c>
      <c r="GL41">
        <f t="shared" si="4"/>
        <v>191</v>
      </c>
      <c r="GM41">
        <f t="shared" si="4"/>
        <v>192</v>
      </c>
      <c r="GN41">
        <f t="shared" si="4"/>
        <v>193</v>
      </c>
      <c r="GO41">
        <f t="shared" ref="GO41:IZ42" si="5">GO47</f>
        <v>194</v>
      </c>
      <c r="GP41">
        <f t="shared" si="5"/>
        <v>195</v>
      </c>
      <c r="GQ41">
        <f t="shared" si="5"/>
        <v>196</v>
      </c>
      <c r="GR41">
        <f t="shared" si="5"/>
        <v>197</v>
      </c>
      <c r="GS41">
        <f t="shared" si="5"/>
        <v>198</v>
      </c>
      <c r="GT41">
        <f t="shared" si="5"/>
        <v>199</v>
      </c>
      <c r="GU41">
        <f t="shared" si="5"/>
        <v>200</v>
      </c>
      <c r="GV41">
        <f t="shared" si="5"/>
        <v>201</v>
      </c>
      <c r="GW41">
        <f t="shared" si="5"/>
        <v>202</v>
      </c>
      <c r="GX41">
        <f t="shared" si="5"/>
        <v>203</v>
      </c>
      <c r="GY41">
        <f t="shared" si="5"/>
        <v>204</v>
      </c>
      <c r="GZ41">
        <f t="shared" si="5"/>
        <v>205</v>
      </c>
      <c r="HA41">
        <f t="shared" si="5"/>
        <v>206</v>
      </c>
      <c r="HB41">
        <f t="shared" si="5"/>
        <v>207</v>
      </c>
      <c r="HC41">
        <f t="shared" si="5"/>
        <v>208</v>
      </c>
      <c r="HD41">
        <f t="shared" si="5"/>
        <v>209</v>
      </c>
      <c r="HE41">
        <f t="shared" si="5"/>
        <v>210</v>
      </c>
      <c r="HF41">
        <f t="shared" si="5"/>
        <v>211</v>
      </c>
      <c r="HG41">
        <f t="shared" si="5"/>
        <v>212</v>
      </c>
      <c r="HH41">
        <f t="shared" si="5"/>
        <v>213</v>
      </c>
      <c r="HI41">
        <f t="shared" si="5"/>
        <v>214</v>
      </c>
      <c r="HJ41">
        <f t="shared" si="5"/>
        <v>215</v>
      </c>
      <c r="HK41">
        <f t="shared" si="5"/>
        <v>216</v>
      </c>
      <c r="HL41">
        <f t="shared" si="5"/>
        <v>217</v>
      </c>
      <c r="HM41">
        <f t="shared" si="5"/>
        <v>218</v>
      </c>
      <c r="HN41">
        <f t="shared" si="5"/>
        <v>219</v>
      </c>
      <c r="HO41">
        <f t="shared" si="5"/>
        <v>220</v>
      </c>
      <c r="HP41">
        <f t="shared" si="5"/>
        <v>221</v>
      </c>
      <c r="HQ41">
        <f t="shared" si="5"/>
        <v>222</v>
      </c>
      <c r="HR41">
        <f t="shared" si="5"/>
        <v>223</v>
      </c>
      <c r="HS41">
        <f t="shared" si="5"/>
        <v>224</v>
      </c>
      <c r="HT41">
        <f t="shared" si="5"/>
        <v>225</v>
      </c>
      <c r="HU41">
        <f t="shared" si="5"/>
        <v>226</v>
      </c>
      <c r="HV41">
        <f t="shared" si="5"/>
        <v>227</v>
      </c>
      <c r="HW41">
        <f t="shared" si="5"/>
        <v>228</v>
      </c>
      <c r="HX41">
        <f t="shared" si="5"/>
        <v>229</v>
      </c>
      <c r="HY41">
        <f t="shared" si="5"/>
        <v>230</v>
      </c>
      <c r="HZ41">
        <f t="shared" si="5"/>
        <v>231</v>
      </c>
      <c r="IA41">
        <f t="shared" si="5"/>
        <v>232</v>
      </c>
      <c r="IB41">
        <f t="shared" si="5"/>
        <v>233</v>
      </c>
      <c r="IC41">
        <f t="shared" si="5"/>
        <v>234</v>
      </c>
      <c r="ID41">
        <f t="shared" si="5"/>
        <v>235</v>
      </c>
      <c r="IE41">
        <f t="shared" si="5"/>
        <v>236</v>
      </c>
      <c r="IF41">
        <f t="shared" si="5"/>
        <v>237</v>
      </c>
      <c r="IG41">
        <f t="shared" si="5"/>
        <v>238</v>
      </c>
      <c r="IH41">
        <f t="shared" si="5"/>
        <v>239</v>
      </c>
      <c r="II41">
        <f t="shared" si="5"/>
        <v>240</v>
      </c>
      <c r="IJ41">
        <f t="shared" si="5"/>
        <v>241</v>
      </c>
      <c r="IK41">
        <f t="shared" si="5"/>
        <v>242</v>
      </c>
      <c r="IL41">
        <f t="shared" si="5"/>
        <v>243</v>
      </c>
      <c r="IM41">
        <f t="shared" si="5"/>
        <v>244</v>
      </c>
      <c r="IN41">
        <f t="shared" si="5"/>
        <v>245</v>
      </c>
      <c r="IO41">
        <f t="shared" si="5"/>
        <v>246</v>
      </c>
      <c r="IP41">
        <f t="shared" si="5"/>
        <v>247</v>
      </c>
      <c r="IQ41">
        <f t="shared" si="5"/>
        <v>248</v>
      </c>
      <c r="IR41">
        <f t="shared" si="5"/>
        <v>249</v>
      </c>
      <c r="IS41">
        <f t="shared" si="5"/>
        <v>250</v>
      </c>
      <c r="IT41">
        <f t="shared" si="5"/>
        <v>251</v>
      </c>
      <c r="IU41">
        <f t="shared" si="5"/>
        <v>252</v>
      </c>
      <c r="IV41">
        <f t="shared" si="5"/>
        <v>253</v>
      </c>
      <c r="IW41">
        <f t="shared" si="5"/>
        <v>254</v>
      </c>
      <c r="IX41">
        <f t="shared" si="5"/>
        <v>255</v>
      </c>
      <c r="IY41">
        <f t="shared" si="5"/>
        <v>256</v>
      </c>
      <c r="IZ41">
        <f t="shared" si="5"/>
        <v>257</v>
      </c>
      <c r="JA41">
        <f t="shared" ref="JA41:LL42" si="6">JA47</f>
        <v>258</v>
      </c>
      <c r="JB41">
        <f t="shared" si="6"/>
        <v>259</v>
      </c>
      <c r="JC41">
        <f t="shared" si="6"/>
        <v>260</v>
      </c>
      <c r="JD41">
        <f t="shared" si="6"/>
        <v>261</v>
      </c>
      <c r="JE41">
        <f t="shared" si="6"/>
        <v>262</v>
      </c>
      <c r="JF41">
        <f t="shared" si="6"/>
        <v>263</v>
      </c>
      <c r="JG41">
        <f t="shared" si="6"/>
        <v>264</v>
      </c>
      <c r="JH41">
        <f t="shared" si="6"/>
        <v>265</v>
      </c>
      <c r="JI41">
        <f t="shared" si="6"/>
        <v>266</v>
      </c>
      <c r="JJ41">
        <f t="shared" si="6"/>
        <v>267</v>
      </c>
      <c r="JK41">
        <f t="shared" si="6"/>
        <v>268</v>
      </c>
      <c r="JL41">
        <f t="shared" si="6"/>
        <v>269</v>
      </c>
      <c r="JM41">
        <f t="shared" si="6"/>
        <v>270</v>
      </c>
      <c r="JN41">
        <f t="shared" si="6"/>
        <v>271</v>
      </c>
      <c r="JO41">
        <f t="shared" si="6"/>
        <v>272</v>
      </c>
      <c r="JP41">
        <f t="shared" si="6"/>
        <v>273</v>
      </c>
      <c r="JQ41">
        <f t="shared" si="6"/>
        <v>274</v>
      </c>
      <c r="JR41">
        <f t="shared" si="6"/>
        <v>275</v>
      </c>
      <c r="JS41">
        <f t="shared" si="6"/>
        <v>276</v>
      </c>
      <c r="JT41">
        <f t="shared" si="6"/>
        <v>277</v>
      </c>
      <c r="JU41">
        <f t="shared" si="6"/>
        <v>278</v>
      </c>
      <c r="JV41">
        <f t="shared" si="6"/>
        <v>279</v>
      </c>
      <c r="JW41">
        <f t="shared" si="6"/>
        <v>280</v>
      </c>
      <c r="JX41">
        <f t="shared" si="6"/>
        <v>281</v>
      </c>
      <c r="JY41">
        <f t="shared" si="6"/>
        <v>282</v>
      </c>
      <c r="JZ41">
        <f t="shared" si="6"/>
        <v>283</v>
      </c>
      <c r="KA41">
        <f t="shared" si="6"/>
        <v>284</v>
      </c>
      <c r="KB41">
        <f t="shared" si="6"/>
        <v>285</v>
      </c>
      <c r="KC41">
        <f t="shared" si="6"/>
        <v>286</v>
      </c>
      <c r="KD41">
        <f t="shared" si="6"/>
        <v>287</v>
      </c>
      <c r="KE41">
        <f t="shared" si="6"/>
        <v>288</v>
      </c>
      <c r="KF41">
        <f t="shared" si="6"/>
        <v>289</v>
      </c>
      <c r="KG41">
        <f t="shared" si="6"/>
        <v>290</v>
      </c>
      <c r="KH41">
        <f t="shared" si="6"/>
        <v>291</v>
      </c>
      <c r="KI41">
        <f t="shared" si="6"/>
        <v>292</v>
      </c>
      <c r="KJ41">
        <f t="shared" si="6"/>
        <v>293</v>
      </c>
      <c r="KK41">
        <f t="shared" si="6"/>
        <v>294</v>
      </c>
      <c r="KL41">
        <f t="shared" si="6"/>
        <v>295</v>
      </c>
      <c r="KM41">
        <f t="shared" si="6"/>
        <v>296</v>
      </c>
      <c r="KN41">
        <f t="shared" si="6"/>
        <v>297</v>
      </c>
      <c r="KO41">
        <f t="shared" si="6"/>
        <v>298</v>
      </c>
      <c r="KP41">
        <f t="shared" si="6"/>
        <v>299</v>
      </c>
      <c r="KQ41">
        <f t="shared" si="6"/>
        <v>300</v>
      </c>
      <c r="KR41">
        <f t="shared" si="6"/>
        <v>301</v>
      </c>
      <c r="KS41">
        <f t="shared" si="6"/>
        <v>302</v>
      </c>
      <c r="KT41">
        <f t="shared" si="6"/>
        <v>303</v>
      </c>
      <c r="KU41">
        <f t="shared" si="6"/>
        <v>304</v>
      </c>
      <c r="KV41">
        <f t="shared" si="6"/>
        <v>305</v>
      </c>
      <c r="KW41">
        <f t="shared" si="6"/>
        <v>306</v>
      </c>
      <c r="KX41">
        <f t="shared" si="6"/>
        <v>307</v>
      </c>
      <c r="KY41">
        <f t="shared" si="6"/>
        <v>308</v>
      </c>
      <c r="KZ41">
        <f t="shared" si="6"/>
        <v>309</v>
      </c>
      <c r="LA41">
        <f t="shared" si="6"/>
        <v>310</v>
      </c>
      <c r="LB41">
        <f t="shared" si="6"/>
        <v>311</v>
      </c>
      <c r="LC41">
        <f t="shared" si="6"/>
        <v>312</v>
      </c>
      <c r="LD41">
        <f t="shared" si="6"/>
        <v>313</v>
      </c>
      <c r="LE41">
        <f t="shared" si="6"/>
        <v>314</v>
      </c>
      <c r="LF41">
        <f t="shared" si="6"/>
        <v>315</v>
      </c>
      <c r="LG41">
        <f t="shared" si="6"/>
        <v>316</v>
      </c>
      <c r="LH41">
        <f t="shared" si="6"/>
        <v>317</v>
      </c>
      <c r="LI41">
        <f t="shared" si="6"/>
        <v>318</v>
      </c>
      <c r="LJ41">
        <f t="shared" si="6"/>
        <v>319</v>
      </c>
      <c r="LK41">
        <f t="shared" si="6"/>
        <v>320</v>
      </c>
      <c r="LL41">
        <f t="shared" si="6"/>
        <v>321</v>
      </c>
      <c r="LM41">
        <f t="shared" ref="LM41:MY42" si="7">LM47</f>
        <v>322</v>
      </c>
      <c r="LN41">
        <f t="shared" si="7"/>
        <v>323</v>
      </c>
      <c r="LO41">
        <f t="shared" si="7"/>
        <v>324</v>
      </c>
      <c r="LP41">
        <f t="shared" si="7"/>
        <v>325</v>
      </c>
      <c r="LQ41">
        <f t="shared" si="7"/>
        <v>326</v>
      </c>
      <c r="LR41">
        <f t="shared" si="7"/>
        <v>327</v>
      </c>
      <c r="LS41">
        <f t="shared" si="7"/>
        <v>328</v>
      </c>
      <c r="LT41">
        <f t="shared" si="7"/>
        <v>329</v>
      </c>
      <c r="LU41">
        <f t="shared" si="7"/>
        <v>330</v>
      </c>
      <c r="LV41">
        <f t="shared" si="7"/>
        <v>331</v>
      </c>
      <c r="LW41">
        <f t="shared" si="7"/>
        <v>332</v>
      </c>
      <c r="LX41">
        <f t="shared" si="7"/>
        <v>333</v>
      </c>
      <c r="LY41">
        <f t="shared" si="7"/>
        <v>334</v>
      </c>
      <c r="LZ41">
        <f t="shared" si="7"/>
        <v>335</v>
      </c>
      <c r="MA41">
        <f t="shared" si="7"/>
        <v>336</v>
      </c>
      <c r="MB41">
        <f t="shared" si="7"/>
        <v>337</v>
      </c>
      <c r="MC41">
        <f t="shared" si="7"/>
        <v>338</v>
      </c>
      <c r="MD41">
        <f t="shared" si="7"/>
        <v>339</v>
      </c>
      <c r="ME41">
        <f t="shared" si="7"/>
        <v>340</v>
      </c>
      <c r="MF41">
        <f t="shared" si="7"/>
        <v>341</v>
      </c>
      <c r="MG41">
        <f t="shared" si="7"/>
        <v>342</v>
      </c>
      <c r="MH41">
        <f t="shared" si="7"/>
        <v>343</v>
      </c>
      <c r="MI41">
        <f t="shared" si="7"/>
        <v>344</v>
      </c>
      <c r="MJ41">
        <f t="shared" si="7"/>
        <v>345</v>
      </c>
      <c r="MK41">
        <f t="shared" si="7"/>
        <v>346</v>
      </c>
      <c r="ML41">
        <f t="shared" si="7"/>
        <v>347</v>
      </c>
      <c r="MM41">
        <f t="shared" si="7"/>
        <v>348</v>
      </c>
      <c r="MN41">
        <f t="shared" si="7"/>
        <v>349</v>
      </c>
      <c r="MO41">
        <f t="shared" si="7"/>
        <v>350</v>
      </c>
      <c r="MP41">
        <f t="shared" si="7"/>
        <v>351</v>
      </c>
      <c r="MQ41">
        <f t="shared" si="7"/>
        <v>352</v>
      </c>
      <c r="MR41">
        <f t="shared" si="7"/>
        <v>353</v>
      </c>
      <c r="MS41">
        <f t="shared" si="7"/>
        <v>354</v>
      </c>
      <c r="MT41">
        <f t="shared" si="7"/>
        <v>355</v>
      </c>
      <c r="MU41">
        <f t="shared" si="7"/>
        <v>356</v>
      </c>
      <c r="MV41">
        <f t="shared" si="7"/>
        <v>357</v>
      </c>
      <c r="MW41">
        <f t="shared" si="7"/>
        <v>358</v>
      </c>
      <c r="MX41">
        <f t="shared" si="7"/>
        <v>359</v>
      </c>
      <c r="MY41">
        <f t="shared" si="7"/>
        <v>360</v>
      </c>
    </row>
    <row r="42" spans="1:363" x14ac:dyDescent="0.35">
      <c r="D42" t="str">
        <f>D48</f>
        <v>Month 1</v>
      </c>
      <c r="E42" t="str">
        <f t="shared" si="2"/>
        <v>Month 2</v>
      </c>
      <c r="F42" t="str">
        <f t="shared" si="2"/>
        <v>Month 3</v>
      </c>
      <c r="G42" t="str">
        <f t="shared" si="2"/>
        <v>Month 4</v>
      </c>
      <c r="H42" t="str">
        <f t="shared" si="2"/>
        <v>Month 5</v>
      </c>
      <c r="I42" t="str">
        <f t="shared" si="2"/>
        <v>Month 6</v>
      </c>
      <c r="J42" t="str">
        <f t="shared" si="2"/>
        <v>Month 7</v>
      </c>
      <c r="K42" t="str">
        <f t="shared" si="2"/>
        <v>Month 8</v>
      </c>
      <c r="L42" t="str">
        <f t="shared" si="2"/>
        <v>Month 9</v>
      </c>
      <c r="M42" t="str">
        <f t="shared" si="2"/>
        <v>Month 10</v>
      </c>
      <c r="N42" t="str">
        <f t="shared" si="2"/>
        <v>Month 11</v>
      </c>
      <c r="O42" t="str">
        <f t="shared" si="2"/>
        <v>Month 12</v>
      </c>
      <c r="P42" t="str">
        <f t="shared" si="2"/>
        <v>Month 13</v>
      </c>
      <c r="Q42" t="str">
        <f t="shared" si="2"/>
        <v>Month 14</v>
      </c>
      <c r="R42" t="str">
        <f t="shared" si="2"/>
        <v>Month 15</v>
      </c>
      <c r="S42" t="str">
        <f t="shared" si="2"/>
        <v>Month 16</v>
      </c>
      <c r="T42" t="str">
        <f t="shared" si="2"/>
        <v>Month 17</v>
      </c>
      <c r="U42" t="str">
        <f t="shared" si="2"/>
        <v>Month 18</v>
      </c>
      <c r="V42" t="str">
        <f t="shared" si="2"/>
        <v>Month 19</v>
      </c>
      <c r="W42" t="str">
        <f t="shared" si="2"/>
        <v>Month 20</v>
      </c>
      <c r="X42" t="str">
        <f t="shared" si="2"/>
        <v>Month 21</v>
      </c>
      <c r="Y42" t="str">
        <f t="shared" si="2"/>
        <v>Month 22</v>
      </c>
      <c r="Z42" t="str">
        <f t="shared" si="2"/>
        <v>Month 23</v>
      </c>
      <c r="AA42" t="str">
        <f t="shared" si="2"/>
        <v>Month 24</v>
      </c>
      <c r="AB42" t="str">
        <f t="shared" si="2"/>
        <v>Month 25</v>
      </c>
      <c r="AC42" t="str">
        <f t="shared" si="2"/>
        <v>Month 26</v>
      </c>
      <c r="AD42" t="str">
        <f t="shared" si="2"/>
        <v>Month 27</v>
      </c>
      <c r="AE42" t="str">
        <f t="shared" si="2"/>
        <v>Month 28</v>
      </c>
      <c r="AF42" t="str">
        <f t="shared" si="2"/>
        <v>Month 29</v>
      </c>
      <c r="AG42" t="str">
        <f t="shared" si="2"/>
        <v>Month 30</v>
      </c>
      <c r="AH42" t="str">
        <f t="shared" si="2"/>
        <v>Month 31</v>
      </c>
      <c r="AI42" t="str">
        <f t="shared" si="2"/>
        <v>Month 32</v>
      </c>
      <c r="AJ42" t="str">
        <f t="shared" si="2"/>
        <v>Month 33</v>
      </c>
      <c r="AK42" t="str">
        <f t="shared" si="2"/>
        <v>Month 34</v>
      </c>
      <c r="AL42" t="str">
        <f t="shared" si="2"/>
        <v>Month 35</v>
      </c>
      <c r="AM42" t="str">
        <f t="shared" si="2"/>
        <v>Month 36</v>
      </c>
      <c r="AN42" t="str">
        <f t="shared" si="2"/>
        <v>Month 37</v>
      </c>
      <c r="AO42" t="str">
        <f t="shared" si="2"/>
        <v>Month 38</v>
      </c>
      <c r="AP42" t="str">
        <f t="shared" si="2"/>
        <v>Month 39</v>
      </c>
      <c r="AQ42" t="str">
        <f t="shared" si="2"/>
        <v>Month 40</v>
      </c>
      <c r="AR42" t="str">
        <f t="shared" si="2"/>
        <v>Month 41</v>
      </c>
      <c r="AS42" t="str">
        <f t="shared" si="2"/>
        <v>Month 42</v>
      </c>
      <c r="AT42" t="str">
        <f t="shared" si="2"/>
        <v>Month 43</v>
      </c>
      <c r="AU42" t="str">
        <f t="shared" si="2"/>
        <v>Month 44</v>
      </c>
      <c r="AV42" t="str">
        <f t="shared" si="2"/>
        <v>Month 45</v>
      </c>
      <c r="AW42" t="str">
        <f t="shared" si="2"/>
        <v>Month 46</v>
      </c>
      <c r="AX42" t="str">
        <f t="shared" si="2"/>
        <v>Month 47</v>
      </c>
      <c r="AY42" t="str">
        <f t="shared" si="2"/>
        <v>Month 48</v>
      </c>
      <c r="AZ42" t="str">
        <f t="shared" si="2"/>
        <v>Month 49</v>
      </c>
      <c r="BA42" t="str">
        <f t="shared" si="2"/>
        <v>Month 50</v>
      </c>
      <c r="BB42" t="str">
        <f t="shared" si="2"/>
        <v>Month 51</v>
      </c>
      <c r="BC42" t="str">
        <f t="shared" si="2"/>
        <v>Month 52</v>
      </c>
      <c r="BD42" t="str">
        <f t="shared" si="2"/>
        <v>Month 53</v>
      </c>
      <c r="BE42" t="str">
        <f t="shared" si="2"/>
        <v>Month 54</v>
      </c>
      <c r="BF42" t="str">
        <f t="shared" si="2"/>
        <v>Month 55</v>
      </c>
      <c r="BG42" t="str">
        <f t="shared" si="2"/>
        <v>Month 56</v>
      </c>
      <c r="BH42" t="str">
        <f t="shared" si="2"/>
        <v>Month 57</v>
      </c>
      <c r="BI42" t="str">
        <f t="shared" si="2"/>
        <v>Month 58</v>
      </c>
      <c r="BJ42" t="str">
        <f t="shared" si="2"/>
        <v>Month 59</v>
      </c>
      <c r="BK42" t="str">
        <f t="shared" si="2"/>
        <v>Month 60</v>
      </c>
      <c r="BL42" t="str">
        <f t="shared" si="2"/>
        <v>Month 61</v>
      </c>
      <c r="BM42" t="str">
        <f t="shared" si="2"/>
        <v>Month 62</v>
      </c>
      <c r="BN42" t="str">
        <f t="shared" si="2"/>
        <v>Month 63</v>
      </c>
      <c r="BO42" t="str">
        <f t="shared" si="2"/>
        <v>Month 64</v>
      </c>
      <c r="BP42" t="str">
        <f t="shared" si="2"/>
        <v>Month 65</v>
      </c>
      <c r="BQ42" t="str">
        <f t="shared" si="3"/>
        <v>Month 66</v>
      </c>
      <c r="BR42" t="str">
        <f t="shared" si="3"/>
        <v>Month 67</v>
      </c>
      <c r="BS42" t="str">
        <f t="shared" si="3"/>
        <v>Month 68</v>
      </c>
      <c r="BT42" t="str">
        <f t="shared" si="3"/>
        <v>Month 69</v>
      </c>
      <c r="BU42" t="str">
        <f t="shared" si="3"/>
        <v>Month 70</v>
      </c>
      <c r="BV42" t="str">
        <f t="shared" si="3"/>
        <v>Month 71</v>
      </c>
      <c r="BW42" t="str">
        <f t="shared" si="3"/>
        <v>Month 72</v>
      </c>
      <c r="BX42" t="str">
        <f t="shared" si="3"/>
        <v>Month 73</v>
      </c>
      <c r="BY42" t="str">
        <f t="shared" si="3"/>
        <v>Month 74</v>
      </c>
      <c r="BZ42" t="str">
        <f t="shared" si="3"/>
        <v>Month 75</v>
      </c>
      <c r="CA42" t="str">
        <f t="shared" si="3"/>
        <v>Month 76</v>
      </c>
      <c r="CB42" t="str">
        <f t="shared" si="3"/>
        <v>Month 77</v>
      </c>
      <c r="CC42" t="str">
        <f t="shared" si="3"/>
        <v>Month 78</v>
      </c>
      <c r="CD42" t="str">
        <f t="shared" si="3"/>
        <v>Month 79</v>
      </c>
      <c r="CE42" t="str">
        <f t="shared" si="3"/>
        <v>Month 80</v>
      </c>
      <c r="CF42" t="str">
        <f t="shared" si="3"/>
        <v>Month 81</v>
      </c>
      <c r="CG42" t="str">
        <f t="shared" si="3"/>
        <v>Month 82</v>
      </c>
      <c r="CH42" t="str">
        <f t="shared" si="3"/>
        <v>Month 83</v>
      </c>
      <c r="CI42" t="str">
        <f t="shared" si="3"/>
        <v>Month 84</v>
      </c>
      <c r="CJ42" t="str">
        <f t="shared" si="3"/>
        <v>Month 85</v>
      </c>
      <c r="CK42" t="str">
        <f t="shared" si="3"/>
        <v>Month 86</v>
      </c>
      <c r="CL42" t="str">
        <f t="shared" si="3"/>
        <v>Month 87</v>
      </c>
      <c r="CM42" t="str">
        <f t="shared" si="3"/>
        <v>Month 88</v>
      </c>
      <c r="CN42" t="str">
        <f t="shared" si="3"/>
        <v>Month 89</v>
      </c>
      <c r="CO42" t="str">
        <f t="shared" si="3"/>
        <v>Month 90</v>
      </c>
      <c r="CP42" t="str">
        <f t="shared" si="3"/>
        <v>Month 91</v>
      </c>
      <c r="CQ42" t="str">
        <f t="shared" si="3"/>
        <v>Month 92</v>
      </c>
      <c r="CR42" t="str">
        <f t="shared" si="3"/>
        <v>Month 93</v>
      </c>
      <c r="CS42" t="str">
        <f t="shared" si="3"/>
        <v>Month 94</v>
      </c>
      <c r="CT42" t="str">
        <f t="shared" si="3"/>
        <v>Month 95</v>
      </c>
      <c r="CU42" t="str">
        <f t="shared" si="3"/>
        <v>Month 96</v>
      </c>
      <c r="CV42" t="str">
        <f t="shared" si="3"/>
        <v>Month 97</v>
      </c>
      <c r="CW42" t="str">
        <f t="shared" si="3"/>
        <v>Month 98</v>
      </c>
      <c r="CX42" t="str">
        <f t="shared" si="3"/>
        <v>Month 99</v>
      </c>
      <c r="CY42" t="str">
        <f t="shared" si="3"/>
        <v>Month 100</v>
      </c>
      <c r="CZ42" t="str">
        <f t="shared" si="3"/>
        <v>Month 101</v>
      </c>
      <c r="DA42" t="str">
        <f t="shared" si="3"/>
        <v>Month 102</v>
      </c>
      <c r="DB42" t="str">
        <f t="shared" si="3"/>
        <v>Month 103</v>
      </c>
      <c r="DC42" t="str">
        <f t="shared" si="3"/>
        <v>Month 104</v>
      </c>
      <c r="DD42" t="str">
        <f t="shared" si="3"/>
        <v>Month 105</v>
      </c>
      <c r="DE42" t="str">
        <f t="shared" si="3"/>
        <v>Month 106</v>
      </c>
      <c r="DF42" t="str">
        <f t="shared" si="3"/>
        <v>Month 107</v>
      </c>
      <c r="DG42" t="str">
        <f t="shared" si="3"/>
        <v>Month 108</v>
      </c>
      <c r="DH42" t="str">
        <f t="shared" si="3"/>
        <v>Month 109</v>
      </c>
      <c r="DI42" t="str">
        <f t="shared" si="3"/>
        <v>Month 110</v>
      </c>
      <c r="DJ42" t="str">
        <f t="shared" si="3"/>
        <v>Month 111</v>
      </c>
      <c r="DK42" t="str">
        <f t="shared" si="3"/>
        <v>Month 112</v>
      </c>
      <c r="DL42" t="str">
        <f t="shared" si="3"/>
        <v>Month 113</v>
      </c>
      <c r="DM42" t="str">
        <f t="shared" si="3"/>
        <v>Month 114</v>
      </c>
      <c r="DN42" t="str">
        <f t="shared" si="3"/>
        <v>Month 115</v>
      </c>
      <c r="DO42" t="str">
        <f t="shared" si="3"/>
        <v>Month 116</v>
      </c>
      <c r="DP42" t="str">
        <f t="shared" si="3"/>
        <v>Month 117</v>
      </c>
      <c r="DQ42" t="str">
        <f t="shared" si="3"/>
        <v>Month 118</v>
      </c>
      <c r="DR42" t="str">
        <f t="shared" si="3"/>
        <v>Month 119</v>
      </c>
      <c r="DS42" t="str">
        <f t="shared" si="3"/>
        <v>Month 120</v>
      </c>
      <c r="DT42" t="str">
        <f t="shared" si="3"/>
        <v>Month 121</v>
      </c>
      <c r="DU42" t="str">
        <f t="shared" si="3"/>
        <v>Month 122</v>
      </c>
      <c r="DV42" t="str">
        <f t="shared" si="3"/>
        <v>Month 123</v>
      </c>
      <c r="DW42" t="str">
        <f t="shared" si="3"/>
        <v>Month 124</v>
      </c>
      <c r="DX42" t="str">
        <f t="shared" si="3"/>
        <v>Month 125</v>
      </c>
      <c r="DY42" t="str">
        <f t="shared" si="3"/>
        <v>Month 126</v>
      </c>
      <c r="DZ42" t="str">
        <f t="shared" si="3"/>
        <v>Month 127</v>
      </c>
      <c r="EA42" t="str">
        <f t="shared" si="3"/>
        <v>Month 128</v>
      </c>
      <c r="EB42" t="str">
        <f t="shared" si="3"/>
        <v>Month 129</v>
      </c>
      <c r="EC42" t="str">
        <f t="shared" si="4"/>
        <v>Month 130</v>
      </c>
      <c r="ED42" t="str">
        <f t="shared" si="4"/>
        <v>Month 131</v>
      </c>
      <c r="EE42" t="str">
        <f t="shared" si="4"/>
        <v>Month 132</v>
      </c>
      <c r="EF42" t="str">
        <f t="shared" si="4"/>
        <v>Month 133</v>
      </c>
      <c r="EG42" t="str">
        <f t="shared" si="4"/>
        <v>Month 134</v>
      </c>
      <c r="EH42" t="str">
        <f t="shared" si="4"/>
        <v>Month 135</v>
      </c>
      <c r="EI42" t="str">
        <f t="shared" si="4"/>
        <v>Month 136</v>
      </c>
      <c r="EJ42" t="str">
        <f t="shared" si="4"/>
        <v>Month 137</v>
      </c>
      <c r="EK42" t="str">
        <f t="shared" si="4"/>
        <v>Month 138</v>
      </c>
      <c r="EL42" t="str">
        <f t="shared" si="4"/>
        <v>Month 139</v>
      </c>
      <c r="EM42" t="str">
        <f t="shared" si="4"/>
        <v>Month 140</v>
      </c>
      <c r="EN42" t="str">
        <f t="shared" si="4"/>
        <v>Month 141</v>
      </c>
      <c r="EO42" t="str">
        <f t="shared" si="4"/>
        <v>Month 142</v>
      </c>
      <c r="EP42" t="str">
        <f t="shared" si="4"/>
        <v>Month 143</v>
      </c>
      <c r="EQ42" t="str">
        <f t="shared" si="4"/>
        <v>Month 144</v>
      </c>
      <c r="ER42" t="str">
        <f t="shared" si="4"/>
        <v>Month 145</v>
      </c>
      <c r="ES42" t="str">
        <f t="shared" si="4"/>
        <v>Month 146</v>
      </c>
      <c r="ET42" t="str">
        <f t="shared" si="4"/>
        <v>Month 147</v>
      </c>
      <c r="EU42" t="str">
        <f t="shared" si="4"/>
        <v>Month 148</v>
      </c>
      <c r="EV42" t="str">
        <f t="shared" si="4"/>
        <v>Month 149</v>
      </c>
      <c r="EW42" t="str">
        <f t="shared" si="4"/>
        <v>Month 150</v>
      </c>
      <c r="EX42" t="str">
        <f t="shared" si="4"/>
        <v>Month 151</v>
      </c>
      <c r="EY42" t="str">
        <f t="shared" si="4"/>
        <v>Month 152</v>
      </c>
      <c r="EZ42" t="str">
        <f t="shared" si="4"/>
        <v>Month 153</v>
      </c>
      <c r="FA42" t="str">
        <f t="shared" si="4"/>
        <v>Month 154</v>
      </c>
      <c r="FB42" t="str">
        <f t="shared" si="4"/>
        <v>Month 155</v>
      </c>
      <c r="FC42" t="str">
        <f t="shared" si="4"/>
        <v>Month 156</v>
      </c>
      <c r="FD42" t="str">
        <f t="shared" si="4"/>
        <v>Month 157</v>
      </c>
      <c r="FE42" t="str">
        <f t="shared" si="4"/>
        <v>Month 158</v>
      </c>
      <c r="FF42" t="str">
        <f t="shared" si="4"/>
        <v>Month 159</v>
      </c>
      <c r="FG42" t="str">
        <f t="shared" si="4"/>
        <v>Month 160</v>
      </c>
      <c r="FH42" t="str">
        <f t="shared" si="4"/>
        <v>Month 161</v>
      </c>
      <c r="FI42" t="str">
        <f t="shared" si="4"/>
        <v>Month 162</v>
      </c>
      <c r="FJ42" t="str">
        <f t="shared" si="4"/>
        <v>Month 163</v>
      </c>
      <c r="FK42" t="str">
        <f t="shared" si="4"/>
        <v>Month 164</v>
      </c>
      <c r="FL42" t="str">
        <f t="shared" si="4"/>
        <v>Month 165</v>
      </c>
      <c r="FM42" t="str">
        <f t="shared" si="4"/>
        <v>Month 166</v>
      </c>
      <c r="FN42" t="str">
        <f t="shared" si="4"/>
        <v>Month 167</v>
      </c>
      <c r="FO42" t="str">
        <f t="shared" si="4"/>
        <v>Month 168</v>
      </c>
      <c r="FP42" t="str">
        <f t="shared" si="4"/>
        <v>Month 169</v>
      </c>
      <c r="FQ42" t="str">
        <f t="shared" si="4"/>
        <v>Month 170</v>
      </c>
      <c r="FR42" t="str">
        <f t="shared" si="4"/>
        <v>Month 171</v>
      </c>
      <c r="FS42" t="str">
        <f t="shared" si="4"/>
        <v>Month 172</v>
      </c>
      <c r="FT42" t="str">
        <f t="shared" si="4"/>
        <v>Month 173</v>
      </c>
      <c r="FU42" t="str">
        <f t="shared" si="4"/>
        <v>Month 174</v>
      </c>
      <c r="FV42" t="str">
        <f t="shared" si="4"/>
        <v>Month 175</v>
      </c>
      <c r="FW42" t="str">
        <f t="shared" si="4"/>
        <v>Month 176</v>
      </c>
      <c r="FX42" t="str">
        <f t="shared" si="4"/>
        <v>Month 177</v>
      </c>
      <c r="FY42" t="str">
        <f t="shared" si="4"/>
        <v>Month 178</v>
      </c>
      <c r="FZ42" t="str">
        <f t="shared" si="4"/>
        <v>Month 179</v>
      </c>
      <c r="GA42" t="str">
        <f t="shared" si="4"/>
        <v>Month 180</v>
      </c>
      <c r="GB42" t="str">
        <f t="shared" si="4"/>
        <v>Month 181</v>
      </c>
      <c r="GC42" t="str">
        <f t="shared" si="4"/>
        <v>Month 182</v>
      </c>
      <c r="GD42" t="str">
        <f t="shared" si="4"/>
        <v>Month 183</v>
      </c>
      <c r="GE42" t="str">
        <f t="shared" si="4"/>
        <v>Month 184</v>
      </c>
      <c r="GF42" t="str">
        <f t="shared" si="4"/>
        <v>Month 185</v>
      </c>
      <c r="GG42" t="str">
        <f t="shared" si="4"/>
        <v>Month 186</v>
      </c>
      <c r="GH42" t="str">
        <f t="shared" si="4"/>
        <v>Month 187</v>
      </c>
      <c r="GI42" t="str">
        <f t="shared" si="4"/>
        <v>Month 188</v>
      </c>
      <c r="GJ42" t="str">
        <f t="shared" si="4"/>
        <v>Month 189</v>
      </c>
      <c r="GK42" t="str">
        <f t="shared" si="4"/>
        <v>Month 190</v>
      </c>
      <c r="GL42" t="str">
        <f t="shared" si="4"/>
        <v>Month 191</v>
      </c>
      <c r="GM42" t="str">
        <f t="shared" si="4"/>
        <v>Month 192</v>
      </c>
      <c r="GN42" t="str">
        <f t="shared" si="4"/>
        <v>Month 193</v>
      </c>
      <c r="GO42" t="str">
        <f t="shared" si="5"/>
        <v>Month 194</v>
      </c>
      <c r="GP42" t="str">
        <f t="shared" si="5"/>
        <v>Month 195</v>
      </c>
      <c r="GQ42" t="str">
        <f t="shared" si="5"/>
        <v>Month 196</v>
      </c>
      <c r="GR42" t="str">
        <f t="shared" si="5"/>
        <v>Month 197</v>
      </c>
      <c r="GS42" t="str">
        <f t="shared" si="5"/>
        <v>Month 198</v>
      </c>
      <c r="GT42" t="str">
        <f t="shared" si="5"/>
        <v>Month 199</v>
      </c>
      <c r="GU42" t="str">
        <f t="shared" si="5"/>
        <v>Month 200</v>
      </c>
      <c r="GV42" t="str">
        <f t="shared" si="5"/>
        <v>Month 201</v>
      </c>
      <c r="GW42" t="str">
        <f t="shared" si="5"/>
        <v>Month 202</v>
      </c>
      <c r="GX42" t="str">
        <f t="shared" si="5"/>
        <v>Month 203</v>
      </c>
      <c r="GY42" t="str">
        <f t="shared" si="5"/>
        <v>Month 204</v>
      </c>
      <c r="GZ42" t="str">
        <f t="shared" si="5"/>
        <v>Month 205</v>
      </c>
      <c r="HA42" t="str">
        <f t="shared" si="5"/>
        <v>Month 206</v>
      </c>
      <c r="HB42" t="str">
        <f t="shared" si="5"/>
        <v>Month 207</v>
      </c>
      <c r="HC42" t="str">
        <f t="shared" si="5"/>
        <v>Month 208</v>
      </c>
      <c r="HD42" t="str">
        <f t="shared" si="5"/>
        <v>Month 209</v>
      </c>
      <c r="HE42" t="str">
        <f t="shared" si="5"/>
        <v>Month 210</v>
      </c>
      <c r="HF42" t="str">
        <f t="shared" si="5"/>
        <v>Month 211</v>
      </c>
      <c r="HG42" t="str">
        <f t="shared" si="5"/>
        <v>Month 212</v>
      </c>
      <c r="HH42" t="str">
        <f t="shared" si="5"/>
        <v>Month 213</v>
      </c>
      <c r="HI42" t="str">
        <f t="shared" si="5"/>
        <v>Month 214</v>
      </c>
      <c r="HJ42" t="str">
        <f t="shared" si="5"/>
        <v>Month 215</v>
      </c>
      <c r="HK42" t="str">
        <f t="shared" si="5"/>
        <v>Month 216</v>
      </c>
      <c r="HL42" t="str">
        <f t="shared" si="5"/>
        <v>Month 217</v>
      </c>
      <c r="HM42" t="str">
        <f t="shared" si="5"/>
        <v>Month 218</v>
      </c>
      <c r="HN42" t="str">
        <f t="shared" si="5"/>
        <v>Month 219</v>
      </c>
      <c r="HO42" t="str">
        <f t="shared" si="5"/>
        <v>Month 220</v>
      </c>
      <c r="HP42" t="str">
        <f t="shared" si="5"/>
        <v>Month 221</v>
      </c>
      <c r="HQ42" t="str">
        <f t="shared" si="5"/>
        <v>Month 222</v>
      </c>
      <c r="HR42" t="str">
        <f t="shared" si="5"/>
        <v>Month 223</v>
      </c>
      <c r="HS42" t="str">
        <f t="shared" si="5"/>
        <v>Month 224</v>
      </c>
      <c r="HT42" t="str">
        <f t="shared" si="5"/>
        <v>Month 225</v>
      </c>
      <c r="HU42" t="str">
        <f t="shared" si="5"/>
        <v>Month 226</v>
      </c>
      <c r="HV42" t="str">
        <f t="shared" si="5"/>
        <v>Month 227</v>
      </c>
      <c r="HW42" t="str">
        <f t="shared" si="5"/>
        <v>Month 228</v>
      </c>
      <c r="HX42" t="str">
        <f t="shared" si="5"/>
        <v>Month 229</v>
      </c>
      <c r="HY42" t="str">
        <f t="shared" si="5"/>
        <v>Month 230</v>
      </c>
      <c r="HZ42" t="str">
        <f t="shared" si="5"/>
        <v>Month 231</v>
      </c>
      <c r="IA42" t="str">
        <f t="shared" si="5"/>
        <v>Month 232</v>
      </c>
      <c r="IB42" t="str">
        <f t="shared" si="5"/>
        <v>Month 233</v>
      </c>
      <c r="IC42" t="str">
        <f t="shared" si="5"/>
        <v>Month 234</v>
      </c>
      <c r="ID42" t="str">
        <f t="shared" si="5"/>
        <v>Month 235</v>
      </c>
      <c r="IE42" t="str">
        <f t="shared" si="5"/>
        <v>Month 236</v>
      </c>
      <c r="IF42" t="str">
        <f t="shared" si="5"/>
        <v>Month 237</v>
      </c>
      <c r="IG42" t="str">
        <f t="shared" si="5"/>
        <v>Month 238</v>
      </c>
      <c r="IH42" t="str">
        <f t="shared" si="5"/>
        <v>Month 239</v>
      </c>
      <c r="II42" t="str">
        <f t="shared" si="5"/>
        <v>Month 240</v>
      </c>
      <c r="IJ42" t="str">
        <f t="shared" si="5"/>
        <v>Month 241</v>
      </c>
      <c r="IK42" t="str">
        <f t="shared" si="5"/>
        <v>Month 242</v>
      </c>
      <c r="IL42" t="str">
        <f t="shared" si="5"/>
        <v>Month 243</v>
      </c>
      <c r="IM42" t="str">
        <f t="shared" si="5"/>
        <v>Month 244</v>
      </c>
      <c r="IN42" t="str">
        <f t="shared" si="5"/>
        <v>Month 245</v>
      </c>
      <c r="IO42" t="str">
        <f t="shared" si="5"/>
        <v>Month 246</v>
      </c>
      <c r="IP42" t="str">
        <f t="shared" si="5"/>
        <v>Month 247</v>
      </c>
      <c r="IQ42" t="str">
        <f t="shared" si="5"/>
        <v>Month 248</v>
      </c>
      <c r="IR42" t="str">
        <f t="shared" si="5"/>
        <v>Month 249</v>
      </c>
      <c r="IS42" t="str">
        <f t="shared" si="5"/>
        <v>Month 250</v>
      </c>
      <c r="IT42" t="str">
        <f t="shared" si="5"/>
        <v>Month 251</v>
      </c>
      <c r="IU42" t="str">
        <f t="shared" si="5"/>
        <v>Month 252</v>
      </c>
      <c r="IV42" t="str">
        <f t="shared" si="5"/>
        <v>Month 253</v>
      </c>
      <c r="IW42" t="str">
        <f t="shared" si="5"/>
        <v>Month 254</v>
      </c>
      <c r="IX42" t="str">
        <f t="shared" si="5"/>
        <v>Month 255</v>
      </c>
      <c r="IY42" t="str">
        <f t="shared" si="5"/>
        <v>Month 256</v>
      </c>
      <c r="IZ42" t="str">
        <f t="shared" si="5"/>
        <v>Month 257</v>
      </c>
      <c r="JA42" t="str">
        <f t="shared" si="6"/>
        <v>Month 258</v>
      </c>
      <c r="JB42" t="str">
        <f t="shared" si="6"/>
        <v>Month 259</v>
      </c>
      <c r="JC42" t="str">
        <f t="shared" si="6"/>
        <v>Month 260</v>
      </c>
      <c r="JD42" t="str">
        <f t="shared" si="6"/>
        <v>Month 261</v>
      </c>
      <c r="JE42" t="str">
        <f t="shared" si="6"/>
        <v>Month 262</v>
      </c>
      <c r="JF42" t="str">
        <f t="shared" si="6"/>
        <v>Month 263</v>
      </c>
      <c r="JG42" t="str">
        <f t="shared" si="6"/>
        <v>Month 264</v>
      </c>
      <c r="JH42" t="str">
        <f t="shared" si="6"/>
        <v>Month 265</v>
      </c>
      <c r="JI42" t="str">
        <f t="shared" si="6"/>
        <v>Month 266</v>
      </c>
      <c r="JJ42" t="str">
        <f t="shared" si="6"/>
        <v>Month 267</v>
      </c>
      <c r="JK42" t="str">
        <f t="shared" si="6"/>
        <v>Month 268</v>
      </c>
      <c r="JL42" t="str">
        <f t="shared" si="6"/>
        <v>Month 269</v>
      </c>
      <c r="JM42" t="str">
        <f t="shared" si="6"/>
        <v>Month 270</v>
      </c>
      <c r="JN42" t="str">
        <f t="shared" si="6"/>
        <v>Month 271</v>
      </c>
      <c r="JO42" t="str">
        <f t="shared" si="6"/>
        <v>Month 272</v>
      </c>
      <c r="JP42" t="str">
        <f t="shared" si="6"/>
        <v>Month 273</v>
      </c>
      <c r="JQ42" t="str">
        <f t="shared" si="6"/>
        <v>Month 274</v>
      </c>
      <c r="JR42" t="str">
        <f t="shared" si="6"/>
        <v>Month 275</v>
      </c>
      <c r="JS42" t="str">
        <f t="shared" si="6"/>
        <v>Month 276</v>
      </c>
      <c r="JT42" t="str">
        <f t="shared" si="6"/>
        <v>Month 277</v>
      </c>
      <c r="JU42" t="str">
        <f t="shared" si="6"/>
        <v>Month 278</v>
      </c>
      <c r="JV42" t="str">
        <f t="shared" si="6"/>
        <v>Month 279</v>
      </c>
      <c r="JW42" t="str">
        <f t="shared" si="6"/>
        <v>Month 280</v>
      </c>
      <c r="JX42" t="str">
        <f t="shared" si="6"/>
        <v>Month 281</v>
      </c>
      <c r="JY42" t="str">
        <f t="shared" si="6"/>
        <v>Month 282</v>
      </c>
      <c r="JZ42" t="str">
        <f t="shared" si="6"/>
        <v>Month 283</v>
      </c>
      <c r="KA42" t="str">
        <f t="shared" si="6"/>
        <v>Month 284</v>
      </c>
      <c r="KB42" t="str">
        <f t="shared" si="6"/>
        <v>Month 285</v>
      </c>
      <c r="KC42" t="str">
        <f t="shared" si="6"/>
        <v>Month 286</v>
      </c>
      <c r="KD42" t="str">
        <f t="shared" si="6"/>
        <v>Month 287</v>
      </c>
      <c r="KE42" t="str">
        <f t="shared" si="6"/>
        <v>Month 288</v>
      </c>
      <c r="KF42" t="str">
        <f t="shared" si="6"/>
        <v>Month 289</v>
      </c>
      <c r="KG42" t="str">
        <f t="shared" si="6"/>
        <v>Month 290</v>
      </c>
      <c r="KH42" t="str">
        <f t="shared" si="6"/>
        <v>Month 291</v>
      </c>
      <c r="KI42" t="str">
        <f t="shared" si="6"/>
        <v>Month 292</v>
      </c>
      <c r="KJ42" t="str">
        <f t="shared" si="6"/>
        <v>Month 293</v>
      </c>
      <c r="KK42" t="str">
        <f t="shared" si="6"/>
        <v>Month 294</v>
      </c>
      <c r="KL42" t="str">
        <f t="shared" si="6"/>
        <v>Month 295</v>
      </c>
      <c r="KM42" t="str">
        <f t="shared" si="6"/>
        <v>Month 296</v>
      </c>
      <c r="KN42" t="str">
        <f t="shared" si="6"/>
        <v>Month 297</v>
      </c>
      <c r="KO42" t="str">
        <f t="shared" si="6"/>
        <v>Month 298</v>
      </c>
      <c r="KP42" t="str">
        <f t="shared" si="6"/>
        <v>Month 299</v>
      </c>
      <c r="KQ42" t="str">
        <f t="shared" si="6"/>
        <v>Month 300</v>
      </c>
      <c r="KR42" t="str">
        <f t="shared" si="6"/>
        <v>Month 301</v>
      </c>
      <c r="KS42" t="str">
        <f t="shared" si="6"/>
        <v>Month 302</v>
      </c>
      <c r="KT42" t="str">
        <f t="shared" si="6"/>
        <v>Month 303</v>
      </c>
      <c r="KU42" t="str">
        <f t="shared" si="6"/>
        <v>Month 304</v>
      </c>
      <c r="KV42" t="str">
        <f t="shared" si="6"/>
        <v>Month 305</v>
      </c>
      <c r="KW42" t="str">
        <f t="shared" si="6"/>
        <v>Month 306</v>
      </c>
      <c r="KX42" t="str">
        <f t="shared" si="6"/>
        <v>Month 307</v>
      </c>
      <c r="KY42" t="str">
        <f t="shared" si="6"/>
        <v>Month 308</v>
      </c>
      <c r="KZ42" t="str">
        <f t="shared" si="6"/>
        <v>Month 309</v>
      </c>
      <c r="LA42" t="str">
        <f t="shared" si="6"/>
        <v>Month 310</v>
      </c>
      <c r="LB42" t="str">
        <f t="shared" si="6"/>
        <v>Month 311</v>
      </c>
      <c r="LC42" t="str">
        <f t="shared" si="6"/>
        <v>Month 312</v>
      </c>
      <c r="LD42" t="str">
        <f t="shared" si="6"/>
        <v>Month 313</v>
      </c>
      <c r="LE42" t="str">
        <f t="shared" si="6"/>
        <v>Month 314</v>
      </c>
      <c r="LF42" t="str">
        <f t="shared" si="6"/>
        <v>Month 315</v>
      </c>
      <c r="LG42" t="str">
        <f t="shared" si="6"/>
        <v>Month 316</v>
      </c>
      <c r="LH42" t="str">
        <f t="shared" si="6"/>
        <v>Month 317</v>
      </c>
      <c r="LI42" t="str">
        <f t="shared" si="6"/>
        <v>Month 318</v>
      </c>
      <c r="LJ42" t="str">
        <f t="shared" si="6"/>
        <v>Month 319</v>
      </c>
      <c r="LK42" t="str">
        <f t="shared" si="6"/>
        <v>Month 320</v>
      </c>
      <c r="LL42" t="str">
        <f t="shared" si="6"/>
        <v>Month 321</v>
      </c>
      <c r="LM42" t="str">
        <f t="shared" si="7"/>
        <v>Month 322</v>
      </c>
      <c r="LN42" t="str">
        <f t="shared" si="7"/>
        <v>Month 323</v>
      </c>
      <c r="LO42" t="str">
        <f t="shared" si="7"/>
        <v>Month 324</v>
      </c>
      <c r="LP42" t="str">
        <f t="shared" si="7"/>
        <v>Month 325</v>
      </c>
      <c r="LQ42" t="str">
        <f t="shared" si="7"/>
        <v>Month 326</v>
      </c>
      <c r="LR42" t="str">
        <f t="shared" si="7"/>
        <v>Month 327</v>
      </c>
      <c r="LS42" t="str">
        <f t="shared" si="7"/>
        <v>Month 328</v>
      </c>
      <c r="LT42" t="str">
        <f t="shared" si="7"/>
        <v>Month 329</v>
      </c>
      <c r="LU42" t="str">
        <f t="shared" si="7"/>
        <v>Month 330</v>
      </c>
      <c r="LV42" t="str">
        <f t="shared" si="7"/>
        <v>Month 331</v>
      </c>
      <c r="LW42" t="str">
        <f t="shared" si="7"/>
        <v>Month 332</v>
      </c>
      <c r="LX42" t="str">
        <f t="shared" si="7"/>
        <v>Month 333</v>
      </c>
      <c r="LY42" t="str">
        <f t="shared" si="7"/>
        <v>Month 334</v>
      </c>
      <c r="LZ42" t="str">
        <f t="shared" si="7"/>
        <v>Month 335</v>
      </c>
      <c r="MA42" t="str">
        <f t="shared" si="7"/>
        <v>Month 336</v>
      </c>
      <c r="MB42" t="str">
        <f t="shared" si="7"/>
        <v>Month 337</v>
      </c>
      <c r="MC42" t="str">
        <f t="shared" si="7"/>
        <v>Month 338</v>
      </c>
      <c r="MD42" t="str">
        <f t="shared" si="7"/>
        <v>Month 339</v>
      </c>
      <c r="ME42" t="str">
        <f t="shared" si="7"/>
        <v>Month 340</v>
      </c>
      <c r="MF42" t="str">
        <f t="shared" si="7"/>
        <v>Month 341</v>
      </c>
      <c r="MG42" t="str">
        <f t="shared" si="7"/>
        <v>Month 342</v>
      </c>
      <c r="MH42" t="str">
        <f t="shared" si="7"/>
        <v>Month 343</v>
      </c>
      <c r="MI42" t="str">
        <f t="shared" si="7"/>
        <v>Month 344</v>
      </c>
      <c r="MJ42" t="str">
        <f t="shared" si="7"/>
        <v>Month 345</v>
      </c>
      <c r="MK42" t="str">
        <f t="shared" si="7"/>
        <v>Month 346</v>
      </c>
      <c r="ML42" t="str">
        <f t="shared" si="7"/>
        <v>Month 347</v>
      </c>
      <c r="MM42" t="str">
        <f t="shared" si="7"/>
        <v>Month 348</v>
      </c>
      <c r="MN42" t="str">
        <f t="shared" si="7"/>
        <v>Month 349</v>
      </c>
      <c r="MO42" t="str">
        <f t="shared" si="7"/>
        <v>Month 350</v>
      </c>
      <c r="MP42" t="str">
        <f t="shared" si="7"/>
        <v>Month 351</v>
      </c>
      <c r="MQ42" t="str">
        <f t="shared" si="7"/>
        <v>Month 352</v>
      </c>
      <c r="MR42" t="str">
        <f t="shared" si="7"/>
        <v>Month 353</v>
      </c>
      <c r="MS42" t="str">
        <f t="shared" si="7"/>
        <v>Month 354</v>
      </c>
      <c r="MT42" t="str">
        <f t="shared" si="7"/>
        <v>Month 355</v>
      </c>
      <c r="MU42" t="str">
        <f t="shared" si="7"/>
        <v>Month 356</v>
      </c>
      <c r="MV42" t="str">
        <f t="shared" si="7"/>
        <v>Month 357</v>
      </c>
      <c r="MW42" t="str">
        <f t="shared" si="7"/>
        <v>Month 358</v>
      </c>
      <c r="MX42" t="str">
        <f t="shared" si="7"/>
        <v>Month 359</v>
      </c>
      <c r="MY42" t="str">
        <f t="shared" si="7"/>
        <v>Month 360</v>
      </c>
    </row>
    <row r="43" spans="1:363" x14ac:dyDescent="0.35">
      <c r="C43" t="s">
        <v>344</v>
      </c>
      <c r="D43" s="22">
        <f>IF($D$16&lt;=D41,IF(($D$16=D41),$D$21,IF(($D$16+$D$15-1)&gt;=D41,$D$22,0)),0)</f>
        <v>0</v>
      </c>
      <c r="E43">
        <f t="shared" ref="E43:BP43" si="8">IF($D$16&lt;=E41,IF(($D$16=E41),$D$21,IF(($D$16+$D$15-1)&gt;=E41,$D$22,0)),0)</f>
        <v>0</v>
      </c>
      <c r="F43">
        <f t="shared" si="8"/>
        <v>0</v>
      </c>
      <c r="G43">
        <f t="shared" si="8"/>
        <v>0</v>
      </c>
      <c r="H43">
        <f t="shared" si="8"/>
        <v>0</v>
      </c>
      <c r="I43">
        <f t="shared" si="8"/>
        <v>0</v>
      </c>
      <c r="J43">
        <f t="shared" si="8"/>
        <v>0</v>
      </c>
      <c r="K43">
        <f t="shared" si="8"/>
        <v>0</v>
      </c>
      <c r="L43">
        <f t="shared" si="8"/>
        <v>0</v>
      </c>
      <c r="M43">
        <f t="shared" si="8"/>
        <v>0</v>
      </c>
      <c r="N43">
        <f t="shared" si="8"/>
        <v>0</v>
      </c>
      <c r="O43">
        <f t="shared" si="8"/>
        <v>0</v>
      </c>
      <c r="P43">
        <f t="shared" si="8"/>
        <v>0</v>
      </c>
      <c r="Q43">
        <f t="shared" si="8"/>
        <v>0</v>
      </c>
      <c r="R43">
        <f t="shared" si="8"/>
        <v>0</v>
      </c>
      <c r="S43">
        <f t="shared" si="8"/>
        <v>0</v>
      </c>
      <c r="T43">
        <f t="shared" si="8"/>
        <v>0</v>
      </c>
      <c r="U43">
        <f t="shared" si="8"/>
        <v>0</v>
      </c>
      <c r="V43">
        <f t="shared" si="8"/>
        <v>0</v>
      </c>
      <c r="W43">
        <f t="shared" si="8"/>
        <v>0</v>
      </c>
      <c r="X43">
        <f t="shared" si="8"/>
        <v>0</v>
      </c>
      <c r="Y43">
        <f t="shared" si="8"/>
        <v>0</v>
      </c>
      <c r="Z43">
        <f t="shared" si="8"/>
        <v>0</v>
      </c>
      <c r="AA43">
        <f t="shared" si="8"/>
        <v>0</v>
      </c>
      <c r="AB43">
        <f t="shared" si="8"/>
        <v>0</v>
      </c>
      <c r="AC43">
        <f t="shared" si="8"/>
        <v>0</v>
      </c>
      <c r="AD43">
        <f t="shared" si="8"/>
        <v>0</v>
      </c>
      <c r="AE43">
        <f t="shared" si="8"/>
        <v>0</v>
      </c>
      <c r="AF43">
        <f t="shared" si="8"/>
        <v>0</v>
      </c>
      <c r="AG43">
        <f t="shared" si="8"/>
        <v>0</v>
      </c>
      <c r="AH43">
        <f t="shared" si="8"/>
        <v>0</v>
      </c>
      <c r="AI43">
        <f t="shared" si="8"/>
        <v>0</v>
      </c>
      <c r="AJ43">
        <f t="shared" si="8"/>
        <v>0</v>
      </c>
      <c r="AK43">
        <f t="shared" si="8"/>
        <v>0</v>
      </c>
      <c r="AL43">
        <f t="shared" si="8"/>
        <v>0</v>
      </c>
      <c r="AM43">
        <f t="shared" si="8"/>
        <v>0</v>
      </c>
      <c r="AN43">
        <f t="shared" si="8"/>
        <v>0</v>
      </c>
      <c r="AO43">
        <f t="shared" si="8"/>
        <v>0</v>
      </c>
      <c r="AP43">
        <f t="shared" si="8"/>
        <v>0</v>
      </c>
      <c r="AQ43">
        <f t="shared" si="8"/>
        <v>0</v>
      </c>
      <c r="AR43">
        <f t="shared" si="8"/>
        <v>0</v>
      </c>
      <c r="AS43">
        <f t="shared" si="8"/>
        <v>0</v>
      </c>
      <c r="AT43">
        <f t="shared" si="8"/>
        <v>0</v>
      </c>
      <c r="AU43">
        <f t="shared" si="8"/>
        <v>0</v>
      </c>
      <c r="AV43">
        <f t="shared" si="8"/>
        <v>0</v>
      </c>
      <c r="AW43">
        <f t="shared" si="8"/>
        <v>0</v>
      </c>
      <c r="AX43">
        <f t="shared" si="8"/>
        <v>0</v>
      </c>
      <c r="AY43">
        <f t="shared" si="8"/>
        <v>0</v>
      </c>
      <c r="AZ43">
        <f t="shared" si="8"/>
        <v>0</v>
      </c>
      <c r="BA43">
        <f t="shared" si="8"/>
        <v>0</v>
      </c>
      <c r="BB43">
        <f t="shared" si="8"/>
        <v>0</v>
      </c>
      <c r="BC43">
        <f t="shared" si="8"/>
        <v>0</v>
      </c>
      <c r="BD43">
        <f t="shared" si="8"/>
        <v>0</v>
      </c>
      <c r="BE43">
        <f t="shared" si="8"/>
        <v>0</v>
      </c>
      <c r="BF43">
        <f t="shared" si="8"/>
        <v>0</v>
      </c>
      <c r="BG43">
        <f t="shared" si="8"/>
        <v>0</v>
      </c>
      <c r="BH43">
        <f t="shared" si="8"/>
        <v>0</v>
      </c>
      <c r="BI43">
        <f t="shared" si="8"/>
        <v>0</v>
      </c>
      <c r="BJ43">
        <f t="shared" si="8"/>
        <v>0</v>
      </c>
      <c r="BK43">
        <f t="shared" si="8"/>
        <v>0</v>
      </c>
      <c r="BL43">
        <f t="shared" si="8"/>
        <v>0</v>
      </c>
      <c r="BM43">
        <f t="shared" si="8"/>
        <v>0</v>
      </c>
      <c r="BN43">
        <f t="shared" si="8"/>
        <v>0</v>
      </c>
      <c r="BO43">
        <f t="shared" si="8"/>
        <v>0</v>
      </c>
      <c r="BP43">
        <f t="shared" si="8"/>
        <v>0</v>
      </c>
      <c r="BQ43">
        <f t="shared" ref="BQ43:EB43" si="9">IF($D$16&lt;=BQ41,IF(($D$16=BQ41),$D$21,IF(($D$16+$D$15-1)&gt;=BQ41,$D$22,0)),0)</f>
        <v>0</v>
      </c>
      <c r="BR43">
        <f t="shared" si="9"/>
        <v>0</v>
      </c>
      <c r="BS43">
        <f t="shared" si="9"/>
        <v>0</v>
      </c>
      <c r="BT43">
        <f t="shared" si="9"/>
        <v>0</v>
      </c>
      <c r="BU43">
        <f t="shared" si="9"/>
        <v>0</v>
      </c>
      <c r="BV43">
        <f t="shared" si="9"/>
        <v>0</v>
      </c>
      <c r="BW43">
        <f t="shared" si="9"/>
        <v>0</v>
      </c>
      <c r="BX43">
        <f t="shared" si="9"/>
        <v>0</v>
      </c>
      <c r="BY43">
        <f t="shared" si="9"/>
        <v>0</v>
      </c>
      <c r="BZ43">
        <f t="shared" si="9"/>
        <v>0</v>
      </c>
      <c r="CA43">
        <f t="shared" si="9"/>
        <v>0</v>
      </c>
      <c r="CB43">
        <f t="shared" si="9"/>
        <v>0</v>
      </c>
      <c r="CC43">
        <f t="shared" si="9"/>
        <v>0</v>
      </c>
      <c r="CD43">
        <f t="shared" si="9"/>
        <v>0</v>
      </c>
      <c r="CE43">
        <f t="shared" si="9"/>
        <v>0</v>
      </c>
      <c r="CF43">
        <f t="shared" si="9"/>
        <v>0</v>
      </c>
      <c r="CG43">
        <f t="shared" si="9"/>
        <v>0</v>
      </c>
      <c r="CH43">
        <f t="shared" si="9"/>
        <v>0</v>
      </c>
      <c r="CI43">
        <f t="shared" si="9"/>
        <v>0</v>
      </c>
      <c r="CJ43">
        <f t="shared" si="9"/>
        <v>0</v>
      </c>
      <c r="CK43">
        <f t="shared" si="9"/>
        <v>0</v>
      </c>
      <c r="CL43">
        <f t="shared" si="9"/>
        <v>0</v>
      </c>
      <c r="CM43">
        <f t="shared" si="9"/>
        <v>0</v>
      </c>
      <c r="CN43">
        <f t="shared" si="9"/>
        <v>0</v>
      </c>
      <c r="CO43">
        <f t="shared" si="9"/>
        <v>0</v>
      </c>
      <c r="CP43">
        <f t="shared" si="9"/>
        <v>0</v>
      </c>
      <c r="CQ43">
        <f t="shared" si="9"/>
        <v>0</v>
      </c>
      <c r="CR43">
        <f t="shared" si="9"/>
        <v>0</v>
      </c>
      <c r="CS43">
        <f t="shared" si="9"/>
        <v>0</v>
      </c>
      <c r="CT43">
        <f t="shared" si="9"/>
        <v>0</v>
      </c>
      <c r="CU43">
        <f t="shared" si="9"/>
        <v>0</v>
      </c>
      <c r="CV43">
        <f t="shared" si="9"/>
        <v>0</v>
      </c>
      <c r="CW43">
        <f t="shared" si="9"/>
        <v>0</v>
      </c>
      <c r="CX43">
        <f t="shared" si="9"/>
        <v>0</v>
      </c>
      <c r="CY43">
        <f t="shared" si="9"/>
        <v>0</v>
      </c>
      <c r="CZ43">
        <f t="shared" si="9"/>
        <v>0</v>
      </c>
      <c r="DA43">
        <f t="shared" si="9"/>
        <v>0</v>
      </c>
      <c r="DB43">
        <f t="shared" si="9"/>
        <v>0</v>
      </c>
      <c r="DC43">
        <f t="shared" si="9"/>
        <v>0</v>
      </c>
      <c r="DD43">
        <f t="shared" si="9"/>
        <v>0</v>
      </c>
      <c r="DE43">
        <f t="shared" si="9"/>
        <v>0</v>
      </c>
      <c r="DF43">
        <f t="shared" si="9"/>
        <v>0</v>
      </c>
      <c r="DG43">
        <f t="shared" si="9"/>
        <v>0</v>
      </c>
      <c r="DH43">
        <f t="shared" si="9"/>
        <v>0</v>
      </c>
      <c r="DI43">
        <f t="shared" si="9"/>
        <v>0</v>
      </c>
      <c r="DJ43">
        <f t="shared" si="9"/>
        <v>0</v>
      </c>
      <c r="DK43">
        <f t="shared" si="9"/>
        <v>0</v>
      </c>
      <c r="DL43">
        <f t="shared" si="9"/>
        <v>0</v>
      </c>
      <c r="DM43">
        <f t="shared" si="9"/>
        <v>0</v>
      </c>
      <c r="DN43">
        <f t="shared" si="9"/>
        <v>0</v>
      </c>
      <c r="DO43">
        <f t="shared" si="9"/>
        <v>0</v>
      </c>
      <c r="DP43">
        <f t="shared" si="9"/>
        <v>0</v>
      </c>
      <c r="DQ43">
        <f t="shared" si="9"/>
        <v>0</v>
      </c>
      <c r="DR43">
        <f t="shared" si="9"/>
        <v>0</v>
      </c>
      <c r="DS43">
        <f t="shared" si="9"/>
        <v>0</v>
      </c>
      <c r="DT43">
        <f t="shared" si="9"/>
        <v>0</v>
      </c>
      <c r="DU43">
        <f t="shared" si="9"/>
        <v>0</v>
      </c>
      <c r="DV43">
        <f t="shared" si="9"/>
        <v>0</v>
      </c>
      <c r="DW43">
        <f t="shared" si="9"/>
        <v>0</v>
      </c>
      <c r="DX43">
        <f t="shared" si="9"/>
        <v>0</v>
      </c>
      <c r="DY43">
        <f t="shared" si="9"/>
        <v>0</v>
      </c>
      <c r="DZ43">
        <f t="shared" si="9"/>
        <v>0</v>
      </c>
      <c r="EA43">
        <f t="shared" si="9"/>
        <v>0</v>
      </c>
      <c r="EB43">
        <f t="shared" si="9"/>
        <v>0</v>
      </c>
      <c r="EC43">
        <f t="shared" ref="EC43:GN43" si="10">IF($D$16&lt;=EC41,IF(($D$16=EC41),$D$21,IF(($D$16+$D$15-1)&gt;=EC41,$D$22,0)),0)</f>
        <v>0</v>
      </c>
      <c r="ED43">
        <f t="shared" si="10"/>
        <v>0</v>
      </c>
      <c r="EE43">
        <f t="shared" si="10"/>
        <v>0</v>
      </c>
      <c r="EF43">
        <f t="shared" si="10"/>
        <v>0</v>
      </c>
      <c r="EG43">
        <f t="shared" si="10"/>
        <v>0</v>
      </c>
      <c r="EH43">
        <f t="shared" si="10"/>
        <v>0</v>
      </c>
      <c r="EI43">
        <f t="shared" si="10"/>
        <v>0</v>
      </c>
      <c r="EJ43">
        <f t="shared" si="10"/>
        <v>0</v>
      </c>
      <c r="EK43">
        <f t="shared" si="10"/>
        <v>0</v>
      </c>
      <c r="EL43">
        <f t="shared" si="10"/>
        <v>0</v>
      </c>
      <c r="EM43">
        <f t="shared" si="10"/>
        <v>0</v>
      </c>
      <c r="EN43">
        <f t="shared" si="10"/>
        <v>0</v>
      </c>
      <c r="EO43">
        <f t="shared" si="10"/>
        <v>0</v>
      </c>
      <c r="EP43">
        <f t="shared" si="10"/>
        <v>0</v>
      </c>
      <c r="EQ43">
        <f t="shared" si="10"/>
        <v>0</v>
      </c>
      <c r="ER43">
        <f t="shared" si="10"/>
        <v>0</v>
      </c>
      <c r="ES43">
        <f t="shared" si="10"/>
        <v>0</v>
      </c>
      <c r="ET43">
        <f t="shared" si="10"/>
        <v>0</v>
      </c>
      <c r="EU43">
        <f t="shared" si="10"/>
        <v>0</v>
      </c>
      <c r="EV43">
        <f t="shared" si="10"/>
        <v>0</v>
      </c>
      <c r="EW43">
        <f t="shared" si="10"/>
        <v>0</v>
      </c>
      <c r="EX43">
        <f t="shared" si="10"/>
        <v>0</v>
      </c>
      <c r="EY43">
        <f t="shared" si="10"/>
        <v>0</v>
      </c>
      <c r="EZ43">
        <f t="shared" si="10"/>
        <v>0</v>
      </c>
      <c r="FA43">
        <f t="shared" si="10"/>
        <v>0</v>
      </c>
      <c r="FB43">
        <f t="shared" si="10"/>
        <v>0</v>
      </c>
      <c r="FC43">
        <f t="shared" si="10"/>
        <v>0</v>
      </c>
      <c r="FD43">
        <f t="shared" si="10"/>
        <v>0</v>
      </c>
      <c r="FE43">
        <f t="shared" si="10"/>
        <v>0</v>
      </c>
      <c r="FF43">
        <f t="shared" si="10"/>
        <v>0</v>
      </c>
      <c r="FG43">
        <f t="shared" si="10"/>
        <v>0</v>
      </c>
      <c r="FH43">
        <f t="shared" si="10"/>
        <v>0</v>
      </c>
      <c r="FI43">
        <f t="shared" si="10"/>
        <v>0</v>
      </c>
      <c r="FJ43">
        <f t="shared" si="10"/>
        <v>0</v>
      </c>
      <c r="FK43">
        <f t="shared" si="10"/>
        <v>0</v>
      </c>
      <c r="FL43">
        <f t="shared" si="10"/>
        <v>0</v>
      </c>
      <c r="FM43">
        <f t="shared" si="10"/>
        <v>0</v>
      </c>
      <c r="FN43">
        <f t="shared" si="10"/>
        <v>0</v>
      </c>
      <c r="FO43">
        <f t="shared" si="10"/>
        <v>0</v>
      </c>
      <c r="FP43">
        <f t="shared" si="10"/>
        <v>0</v>
      </c>
      <c r="FQ43">
        <f t="shared" si="10"/>
        <v>0</v>
      </c>
      <c r="FR43">
        <f t="shared" si="10"/>
        <v>0</v>
      </c>
      <c r="FS43">
        <f t="shared" si="10"/>
        <v>0</v>
      </c>
      <c r="FT43">
        <f t="shared" si="10"/>
        <v>0</v>
      </c>
      <c r="FU43">
        <f t="shared" si="10"/>
        <v>0</v>
      </c>
      <c r="FV43">
        <f t="shared" si="10"/>
        <v>0</v>
      </c>
      <c r="FW43">
        <f t="shared" si="10"/>
        <v>0</v>
      </c>
      <c r="FX43">
        <f t="shared" si="10"/>
        <v>0</v>
      </c>
      <c r="FY43">
        <f t="shared" si="10"/>
        <v>0</v>
      </c>
      <c r="FZ43">
        <f t="shared" si="10"/>
        <v>0</v>
      </c>
      <c r="GA43">
        <f t="shared" si="10"/>
        <v>0</v>
      </c>
      <c r="GB43">
        <f t="shared" si="10"/>
        <v>0</v>
      </c>
      <c r="GC43">
        <f t="shared" si="10"/>
        <v>0</v>
      </c>
      <c r="GD43">
        <f t="shared" si="10"/>
        <v>0</v>
      </c>
      <c r="GE43">
        <f t="shared" si="10"/>
        <v>0</v>
      </c>
      <c r="GF43">
        <f t="shared" si="10"/>
        <v>0</v>
      </c>
      <c r="GG43">
        <f t="shared" si="10"/>
        <v>0</v>
      </c>
      <c r="GH43">
        <f t="shared" si="10"/>
        <v>0</v>
      </c>
      <c r="GI43">
        <f t="shared" si="10"/>
        <v>0</v>
      </c>
      <c r="GJ43">
        <f t="shared" si="10"/>
        <v>0</v>
      </c>
      <c r="GK43">
        <f t="shared" si="10"/>
        <v>0</v>
      </c>
      <c r="GL43">
        <f t="shared" si="10"/>
        <v>0</v>
      </c>
      <c r="GM43">
        <f t="shared" si="10"/>
        <v>0</v>
      </c>
      <c r="GN43">
        <f t="shared" si="10"/>
        <v>0</v>
      </c>
      <c r="GO43">
        <f t="shared" ref="GO43:IZ43" si="11">IF($D$16&lt;=GO41,IF(($D$16=GO41),$D$21,IF(($D$16+$D$15-1)&gt;=GO41,$D$22,0)),0)</f>
        <v>0</v>
      </c>
      <c r="GP43">
        <f t="shared" si="11"/>
        <v>0</v>
      </c>
      <c r="GQ43">
        <f t="shared" si="11"/>
        <v>0</v>
      </c>
      <c r="GR43">
        <f t="shared" si="11"/>
        <v>0</v>
      </c>
      <c r="GS43">
        <f t="shared" si="11"/>
        <v>0</v>
      </c>
      <c r="GT43">
        <f t="shared" si="11"/>
        <v>0</v>
      </c>
      <c r="GU43">
        <f t="shared" si="11"/>
        <v>0</v>
      </c>
      <c r="GV43">
        <f t="shared" si="11"/>
        <v>0</v>
      </c>
      <c r="GW43">
        <f t="shared" si="11"/>
        <v>0</v>
      </c>
      <c r="GX43">
        <f t="shared" si="11"/>
        <v>0</v>
      </c>
      <c r="GY43">
        <f t="shared" si="11"/>
        <v>0</v>
      </c>
      <c r="GZ43">
        <f t="shared" si="11"/>
        <v>0</v>
      </c>
      <c r="HA43">
        <f t="shared" si="11"/>
        <v>0</v>
      </c>
      <c r="HB43">
        <f t="shared" si="11"/>
        <v>0</v>
      </c>
      <c r="HC43">
        <f t="shared" si="11"/>
        <v>0</v>
      </c>
      <c r="HD43">
        <f t="shared" si="11"/>
        <v>0</v>
      </c>
      <c r="HE43">
        <f t="shared" si="11"/>
        <v>0</v>
      </c>
      <c r="HF43">
        <f t="shared" si="11"/>
        <v>0</v>
      </c>
      <c r="HG43">
        <f t="shared" si="11"/>
        <v>0</v>
      </c>
      <c r="HH43">
        <f t="shared" si="11"/>
        <v>0</v>
      </c>
      <c r="HI43">
        <f t="shared" si="11"/>
        <v>0</v>
      </c>
      <c r="HJ43">
        <f t="shared" si="11"/>
        <v>0</v>
      </c>
      <c r="HK43">
        <f t="shared" si="11"/>
        <v>0</v>
      </c>
      <c r="HL43">
        <f t="shared" si="11"/>
        <v>0</v>
      </c>
      <c r="HM43">
        <f t="shared" si="11"/>
        <v>0</v>
      </c>
      <c r="HN43">
        <f t="shared" si="11"/>
        <v>0</v>
      </c>
      <c r="HO43">
        <f t="shared" si="11"/>
        <v>0</v>
      </c>
      <c r="HP43">
        <f t="shared" si="11"/>
        <v>0</v>
      </c>
      <c r="HQ43">
        <f t="shared" si="11"/>
        <v>0</v>
      </c>
      <c r="HR43">
        <f t="shared" si="11"/>
        <v>0</v>
      </c>
      <c r="HS43">
        <f t="shared" si="11"/>
        <v>0</v>
      </c>
      <c r="HT43">
        <f t="shared" si="11"/>
        <v>0</v>
      </c>
      <c r="HU43">
        <f t="shared" si="11"/>
        <v>0</v>
      </c>
      <c r="HV43">
        <f t="shared" si="11"/>
        <v>0</v>
      </c>
      <c r="HW43">
        <f t="shared" si="11"/>
        <v>0</v>
      </c>
      <c r="HX43">
        <f t="shared" si="11"/>
        <v>0</v>
      </c>
      <c r="HY43">
        <f t="shared" si="11"/>
        <v>0</v>
      </c>
      <c r="HZ43">
        <f t="shared" si="11"/>
        <v>0</v>
      </c>
      <c r="IA43">
        <f t="shared" si="11"/>
        <v>0</v>
      </c>
      <c r="IB43">
        <f t="shared" si="11"/>
        <v>0</v>
      </c>
      <c r="IC43">
        <f t="shared" si="11"/>
        <v>0</v>
      </c>
      <c r="ID43">
        <f t="shared" si="11"/>
        <v>0</v>
      </c>
      <c r="IE43">
        <f t="shared" si="11"/>
        <v>0</v>
      </c>
      <c r="IF43">
        <f t="shared" si="11"/>
        <v>0</v>
      </c>
      <c r="IG43">
        <f t="shared" si="11"/>
        <v>0</v>
      </c>
      <c r="IH43">
        <f t="shared" si="11"/>
        <v>0</v>
      </c>
      <c r="II43">
        <f t="shared" si="11"/>
        <v>0</v>
      </c>
      <c r="IJ43">
        <f t="shared" si="11"/>
        <v>0</v>
      </c>
      <c r="IK43">
        <f t="shared" si="11"/>
        <v>0</v>
      </c>
      <c r="IL43">
        <f t="shared" si="11"/>
        <v>0</v>
      </c>
      <c r="IM43">
        <f t="shared" si="11"/>
        <v>0</v>
      </c>
      <c r="IN43">
        <f t="shared" si="11"/>
        <v>0</v>
      </c>
      <c r="IO43">
        <f t="shared" si="11"/>
        <v>0</v>
      </c>
      <c r="IP43">
        <f t="shared" si="11"/>
        <v>0</v>
      </c>
      <c r="IQ43">
        <f t="shared" si="11"/>
        <v>0</v>
      </c>
      <c r="IR43">
        <f t="shared" si="11"/>
        <v>0</v>
      </c>
      <c r="IS43">
        <f t="shared" si="11"/>
        <v>0</v>
      </c>
      <c r="IT43">
        <f t="shared" si="11"/>
        <v>0</v>
      </c>
      <c r="IU43">
        <f t="shared" si="11"/>
        <v>0</v>
      </c>
      <c r="IV43">
        <f t="shared" si="11"/>
        <v>0</v>
      </c>
      <c r="IW43">
        <f t="shared" si="11"/>
        <v>0</v>
      </c>
      <c r="IX43">
        <f t="shared" si="11"/>
        <v>0</v>
      </c>
      <c r="IY43">
        <f t="shared" si="11"/>
        <v>0</v>
      </c>
      <c r="IZ43">
        <f t="shared" si="11"/>
        <v>0</v>
      </c>
      <c r="JA43">
        <f t="shared" ref="JA43:LL43" si="12">IF($D$16&lt;=JA41,IF(($D$16=JA41),$D$21,IF(($D$16+$D$15-1)&gt;=JA41,$D$22,0)),0)</f>
        <v>0</v>
      </c>
      <c r="JB43">
        <f t="shared" si="12"/>
        <v>0</v>
      </c>
      <c r="JC43">
        <f t="shared" si="12"/>
        <v>0</v>
      </c>
      <c r="JD43">
        <f t="shared" si="12"/>
        <v>0</v>
      </c>
      <c r="JE43">
        <f t="shared" si="12"/>
        <v>0</v>
      </c>
      <c r="JF43">
        <f t="shared" si="12"/>
        <v>0</v>
      </c>
      <c r="JG43">
        <f t="shared" si="12"/>
        <v>0</v>
      </c>
      <c r="JH43">
        <f t="shared" si="12"/>
        <v>0</v>
      </c>
      <c r="JI43">
        <f t="shared" si="12"/>
        <v>0</v>
      </c>
      <c r="JJ43">
        <f t="shared" si="12"/>
        <v>0</v>
      </c>
      <c r="JK43">
        <f t="shared" si="12"/>
        <v>0</v>
      </c>
      <c r="JL43">
        <f t="shared" si="12"/>
        <v>0</v>
      </c>
      <c r="JM43">
        <f t="shared" si="12"/>
        <v>0</v>
      </c>
      <c r="JN43">
        <f t="shared" si="12"/>
        <v>0</v>
      </c>
      <c r="JO43">
        <f t="shared" si="12"/>
        <v>0</v>
      </c>
      <c r="JP43">
        <f t="shared" si="12"/>
        <v>0</v>
      </c>
      <c r="JQ43">
        <f t="shared" si="12"/>
        <v>0</v>
      </c>
      <c r="JR43">
        <f t="shared" si="12"/>
        <v>0</v>
      </c>
      <c r="JS43">
        <f t="shared" si="12"/>
        <v>0</v>
      </c>
      <c r="JT43">
        <f t="shared" si="12"/>
        <v>0</v>
      </c>
      <c r="JU43">
        <f t="shared" si="12"/>
        <v>0</v>
      </c>
      <c r="JV43">
        <f t="shared" si="12"/>
        <v>0</v>
      </c>
      <c r="JW43">
        <f t="shared" si="12"/>
        <v>0</v>
      </c>
      <c r="JX43">
        <f t="shared" si="12"/>
        <v>0</v>
      </c>
      <c r="JY43">
        <f t="shared" si="12"/>
        <v>0</v>
      </c>
      <c r="JZ43">
        <f t="shared" si="12"/>
        <v>0</v>
      </c>
      <c r="KA43">
        <f t="shared" si="12"/>
        <v>0</v>
      </c>
      <c r="KB43">
        <f t="shared" si="12"/>
        <v>0</v>
      </c>
      <c r="KC43">
        <f t="shared" si="12"/>
        <v>0</v>
      </c>
      <c r="KD43">
        <f t="shared" si="12"/>
        <v>0</v>
      </c>
      <c r="KE43">
        <f t="shared" si="12"/>
        <v>0</v>
      </c>
      <c r="KF43">
        <f t="shared" si="12"/>
        <v>0</v>
      </c>
      <c r="KG43">
        <f t="shared" si="12"/>
        <v>0</v>
      </c>
      <c r="KH43">
        <f t="shared" si="12"/>
        <v>0</v>
      </c>
      <c r="KI43">
        <f t="shared" si="12"/>
        <v>0</v>
      </c>
      <c r="KJ43">
        <f t="shared" si="12"/>
        <v>0</v>
      </c>
      <c r="KK43">
        <f t="shared" si="12"/>
        <v>0</v>
      </c>
      <c r="KL43">
        <f t="shared" si="12"/>
        <v>0</v>
      </c>
      <c r="KM43">
        <f t="shared" si="12"/>
        <v>0</v>
      </c>
      <c r="KN43">
        <f t="shared" si="12"/>
        <v>0</v>
      </c>
      <c r="KO43">
        <f t="shared" si="12"/>
        <v>0</v>
      </c>
      <c r="KP43">
        <f t="shared" si="12"/>
        <v>0</v>
      </c>
      <c r="KQ43">
        <f t="shared" si="12"/>
        <v>0</v>
      </c>
      <c r="KR43">
        <f t="shared" si="12"/>
        <v>0</v>
      </c>
      <c r="KS43">
        <f t="shared" si="12"/>
        <v>0</v>
      </c>
      <c r="KT43">
        <f t="shared" si="12"/>
        <v>0</v>
      </c>
      <c r="KU43">
        <f t="shared" si="12"/>
        <v>0</v>
      </c>
      <c r="KV43">
        <f t="shared" si="12"/>
        <v>0</v>
      </c>
      <c r="KW43">
        <f t="shared" si="12"/>
        <v>0</v>
      </c>
      <c r="KX43">
        <f t="shared" si="12"/>
        <v>0</v>
      </c>
      <c r="KY43">
        <f t="shared" si="12"/>
        <v>0</v>
      </c>
      <c r="KZ43">
        <f t="shared" si="12"/>
        <v>0</v>
      </c>
      <c r="LA43">
        <f t="shared" si="12"/>
        <v>0</v>
      </c>
      <c r="LB43">
        <f t="shared" si="12"/>
        <v>0</v>
      </c>
      <c r="LC43">
        <f t="shared" si="12"/>
        <v>0</v>
      </c>
      <c r="LD43">
        <f t="shared" si="12"/>
        <v>0</v>
      </c>
      <c r="LE43">
        <f t="shared" si="12"/>
        <v>0</v>
      </c>
      <c r="LF43">
        <f t="shared" si="12"/>
        <v>0</v>
      </c>
      <c r="LG43">
        <f t="shared" si="12"/>
        <v>0</v>
      </c>
      <c r="LH43">
        <f t="shared" si="12"/>
        <v>0</v>
      </c>
      <c r="LI43">
        <f t="shared" si="12"/>
        <v>0</v>
      </c>
      <c r="LJ43">
        <f t="shared" si="12"/>
        <v>0</v>
      </c>
      <c r="LK43">
        <f t="shared" si="12"/>
        <v>0</v>
      </c>
      <c r="LL43">
        <f t="shared" si="12"/>
        <v>0</v>
      </c>
      <c r="LM43">
        <f t="shared" ref="LM43:MY43" si="13">IF($D$16&lt;=LM41,IF(($D$16=LM41),$D$21,IF(($D$16+$D$15-1)&gt;=LM41,$D$22,0)),0)</f>
        <v>0</v>
      </c>
      <c r="LN43">
        <f t="shared" si="13"/>
        <v>0</v>
      </c>
      <c r="LO43">
        <f t="shared" si="13"/>
        <v>0</v>
      </c>
      <c r="LP43">
        <f t="shared" si="13"/>
        <v>0</v>
      </c>
      <c r="LQ43">
        <f t="shared" si="13"/>
        <v>0</v>
      </c>
      <c r="LR43">
        <f t="shared" si="13"/>
        <v>0</v>
      </c>
      <c r="LS43">
        <f t="shared" si="13"/>
        <v>0</v>
      </c>
      <c r="LT43">
        <f t="shared" si="13"/>
        <v>0</v>
      </c>
      <c r="LU43">
        <f t="shared" si="13"/>
        <v>0</v>
      </c>
      <c r="LV43">
        <f t="shared" si="13"/>
        <v>0</v>
      </c>
      <c r="LW43">
        <f t="shared" si="13"/>
        <v>0</v>
      </c>
      <c r="LX43">
        <f t="shared" si="13"/>
        <v>0</v>
      </c>
      <c r="LY43">
        <f t="shared" si="13"/>
        <v>0</v>
      </c>
      <c r="LZ43">
        <f t="shared" si="13"/>
        <v>0</v>
      </c>
      <c r="MA43">
        <f t="shared" si="13"/>
        <v>0</v>
      </c>
      <c r="MB43">
        <f t="shared" si="13"/>
        <v>0</v>
      </c>
      <c r="MC43">
        <f t="shared" si="13"/>
        <v>0</v>
      </c>
      <c r="MD43">
        <f t="shared" si="13"/>
        <v>0</v>
      </c>
      <c r="ME43">
        <f t="shared" si="13"/>
        <v>0</v>
      </c>
      <c r="MF43">
        <f t="shared" si="13"/>
        <v>0</v>
      </c>
      <c r="MG43">
        <f t="shared" si="13"/>
        <v>0</v>
      </c>
      <c r="MH43">
        <f t="shared" si="13"/>
        <v>0</v>
      </c>
      <c r="MI43">
        <f t="shared" si="13"/>
        <v>0</v>
      </c>
      <c r="MJ43">
        <f t="shared" si="13"/>
        <v>0</v>
      </c>
      <c r="MK43">
        <f t="shared" si="13"/>
        <v>0</v>
      </c>
      <c r="ML43">
        <f t="shared" si="13"/>
        <v>0</v>
      </c>
      <c r="MM43">
        <f t="shared" si="13"/>
        <v>0</v>
      </c>
      <c r="MN43">
        <f t="shared" si="13"/>
        <v>0</v>
      </c>
      <c r="MO43">
        <f t="shared" si="13"/>
        <v>0</v>
      </c>
      <c r="MP43">
        <f t="shared" si="13"/>
        <v>0</v>
      </c>
      <c r="MQ43">
        <f t="shared" si="13"/>
        <v>0</v>
      </c>
      <c r="MR43">
        <f t="shared" si="13"/>
        <v>0</v>
      </c>
      <c r="MS43">
        <f t="shared" si="13"/>
        <v>0</v>
      </c>
      <c r="MT43">
        <f t="shared" si="13"/>
        <v>0</v>
      </c>
      <c r="MU43">
        <f t="shared" si="13"/>
        <v>0</v>
      </c>
      <c r="MV43">
        <f t="shared" si="13"/>
        <v>0</v>
      </c>
      <c r="MW43">
        <f t="shared" si="13"/>
        <v>0</v>
      </c>
      <c r="MX43">
        <f t="shared" si="13"/>
        <v>0</v>
      </c>
      <c r="MY43">
        <f t="shared" si="13"/>
        <v>0</v>
      </c>
    </row>
    <row r="44" spans="1:363" x14ac:dyDescent="0.35">
      <c r="C44" t="s">
        <v>293</v>
      </c>
      <c r="D44" s="22">
        <f>IF($D$8=0,0,IF(($D$8+$D$14)&gt;=D41,D51,0))</f>
        <v>0</v>
      </c>
      <c r="E44" s="22">
        <f t="shared" ref="E44:BP44" si="14">IF($D$8=0,0,IF(($D$8+$D$14)&gt;=E41,E51,0))</f>
        <v>0</v>
      </c>
      <c r="F44" s="22">
        <f t="shared" si="14"/>
        <v>0</v>
      </c>
      <c r="G44" s="22">
        <f t="shared" si="14"/>
        <v>0</v>
      </c>
      <c r="H44" s="22">
        <f t="shared" si="14"/>
        <v>0</v>
      </c>
      <c r="I44" s="22">
        <f t="shared" si="14"/>
        <v>0</v>
      </c>
      <c r="J44" s="22">
        <f t="shared" si="14"/>
        <v>0</v>
      </c>
      <c r="K44" s="22">
        <f t="shared" si="14"/>
        <v>0</v>
      </c>
      <c r="L44" s="22">
        <f t="shared" si="14"/>
        <v>0</v>
      </c>
      <c r="M44" s="22">
        <f t="shared" si="14"/>
        <v>0</v>
      </c>
      <c r="N44" s="22">
        <f t="shared" si="14"/>
        <v>0</v>
      </c>
      <c r="O44" s="22">
        <f t="shared" si="14"/>
        <v>0</v>
      </c>
      <c r="P44" s="22">
        <f t="shared" si="14"/>
        <v>0</v>
      </c>
      <c r="Q44" s="22">
        <f t="shared" si="14"/>
        <v>0</v>
      </c>
      <c r="R44" s="22">
        <f t="shared" si="14"/>
        <v>0</v>
      </c>
      <c r="S44" s="22">
        <f t="shared" si="14"/>
        <v>0</v>
      </c>
      <c r="T44" s="22">
        <f t="shared" si="14"/>
        <v>0</v>
      </c>
      <c r="U44" s="22">
        <f t="shared" si="14"/>
        <v>0</v>
      </c>
      <c r="V44" s="22">
        <f t="shared" si="14"/>
        <v>0</v>
      </c>
      <c r="W44" s="22">
        <f t="shared" si="14"/>
        <v>0</v>
      </c>
      <c r="X44" s="22">
        <f t="shared" si="14"/>
        <v>0</v>
      </c>
      <c r="Y44" s="22">
        <f t="shared" si="14"/>
        <v>0</v>
      </c>
      <c r="Z44" s="22">
        <f t="shared" si="14"/>
        <v>0</v>
      </c>
      <c r="AA44" s="22">
        <f t="shared" si="14"/>
        <v>0</v>
      </c>
      <c r="AB44" s="22">
        <f t="shared" si="14"/>
        <v>0</v>
      </c>
      <c r="AC44" s="22">
        <f t="shared" si="14"/>
        <v>0</v>
      </c>
      <c r="AD44" s="22">
        <f t="shared" si="14"/>
        <v>0</v>
      </c>
      <c r="AE44" s="22">
        <f t="shared" si="14"/>
        <v>0</v>
      </c>
      <c r="AF44" s="22">
        <f t="shared" si="14"/>
        <v>0</v>
      </c>
      <c r="AG44" s="22">
        <f t="shared" si="14"/>
        <v>0</v>
      </c>
      <c r="AH44" s="22">
        <f t="shared" si="14"/>
        <v>0</v>
      </c>
      <c r="AI44" s="22">
        <f t="shared" si="14"/>
        <v>0</v>
      </c>
      <c r="AJ44" s="22">
        <f t="shared" si="14"/>
        <v>0</v>
      </c>
      <c r="AK44" s="22">
        <f t="shared" si="14"/>
        <v>0</v>
      </c>
      <c r="AL44" s="22">
        <f t="shared" si="14"/>
        <v>0</v>
      </c>
      <c r="AM44" s="22">
        <f t="shared" si="14"/>
        <v>0</v>
      </c>
      <c r="AN44" s="22">
        <f t="shared" si="14"/>
        <v>0</v>
      </c>
      <c r="AO44" s="22">
        <f t="shared" si="14"/>
        <v>0</v>
      </c>
      <c r="AP44" s="22">
        <f t="shared" si="14"/>
        <v>0</v>
      </c>
      <c r="AQ44" s="22">
        <f t="shared" si="14"/>
        <v>0</v>
      </c>
      <c r="AR44" s="22">
        <f t="shared" si="14"/>
        <v>0</v>
      </c>
      <c r="AS44" s="22">
        <f t="shared" si="14"/>
        <v>0</v>
      </c>
      <c r="AT44" s="22">
        <f t="shared" si="14"/>
        <v>0</v>
      </c>
      <c r="AU44" s="22">
        <f t="shared" si="14"/>
        <v>0</v>
      </c>
      <c r="AV44" s="22">
        <f t="shared" si="14"/>
        <v>0</v>
      </c>
      <c r="AW44" s="22">
        <f t="shared" si="14"/>
        <v>0</v>
      </c>
      <c r="AX44" s="22">
        <f t="shared" si="14"/>
        <v>0</v>
      </c>
      <c r="AY44" s="22">
        <f t="shared" si="14"/>
        <v>0</v>
      </c>
      <c r="AZ44" s="22">
        <f t="shared" si="14"/>
        <v>0</v>
      </c>
      <c r="BA44" s="22">
        <f t="shared" si="14"/>
        <v>0</v>
      </c>
      <c r="BB44" s="22">
        <f t="shared" si="14"/>
        <v>0</v>
      </c>
      <c r="BC44" s="22">
        <f t="shared" si="14"/>
        <v>0</v>
      </c>
      <c r="BD44" s="22">
        <f t="shared" si="14"/>
        <v>0</v>
      </c>
      <c r="BE44" s="22">
        <f t="shared" si="14"/>
        <v>0</v>
      </c>
      <c r="BF44" s="22">
        <f t="shared" si="14"/>
        <v>0</v>
      </c>
      <c r="BG44" s="22">
        <f t="shared" si="14"/>
        <v>0</v>
      </c>
      <c r="BH44" s="22">
        <f t="shared" si="14"/>
        <v>0</v>
      </c>
      <c r="BI44" s="22">
        <f t="shared" si="14"/>
        <v>0</v>
      </c>
      <c r="BJ44" s="22">
        <f t="shared" si="14"/>
        <v>0</v>
      </c>
      <c r="BK44" s="22">
        <f t="shared" si="14"/>
        <v>0</v>
      </c>
      <c r="BL44" s="22">
        <f t="shared" si="14"/>
        <v>0</v>
      </c>
      <c r="BM44" s="22">
        <f t="shared" si="14"/>
        <v>0</v>
      </c>
      <c r="BN44" s="22">
        <f t="shared" si="14"/>
        <v>0</v>
      </c>
      <c r="BO44" s="22">
        <f t="shared" si="14"/>
        <v>0</v>
      </c>
      <c r="BP44" s="22">
        <f t="shared" si="14"/>
        <v>0</v>
      </c>
      <c r="BQ44" s="22">
        <f t="shared" ref="BQ44:EB44" si="15">IF($D$8=0,0,IF(($D$8+$D$14)&gt;=BQ41,BQ51,0))</f>
        <v>0</v>
      </c>
      <c r="BR44" s="22">
        <f t="shared" si="15"/>
        <v>0</v>
      </c>
      <c r="BS44" s="22">
        <f t="shared" si="15"/>
        <v>0</v>
      </c>
      <c r="BT44" s="22">
        <f t="shared" si="15"/>
        <v>0</v>
      </c>
      <c r="BU44" s="22">
        <f t="shared" si="15"/>
        <v>0</v>
      </c>
      <c r="BV44" s="22">
        <f t="shared" si="15"/>
        <v>0</v>
      </c>
      <c r="BW44" s="22">
        <f t="shared" si="15"/>
        <v>0</v>
      </c>
      <c r="BX44" s="22">
        <f t="shared" si="15"/>
        <v>0</v>
      </c>
      <c r="BY44" s="22">
        <f t="shared" si="15"/>
        <v>0</v>
      </c>
      <c r="BZ44" s="22">
        <f t="shared" si="15"/>
        <v>0</v>
      </c>
      <c r="CA44" s="22">
        <f t="shared" si="15"/>
        <v>0</v>
      </c>
      <c r="CB44" s="22">
        <f t="shared" si="15"/>
        <v>0</v>
      </c>
      <c r="CC44" s="22">
        <f t="shared" si="15"/>
        <v>0</v>
      </c>
      <c r="CD44" s="22">
        <f t="shared" si="15"/>
        <v>0</v>
      </c>
      <c r="CE44" s="22">
        <f t="shared" si="15"/>
        <v>0</v>
      </c>
      <c r="CF44" s="22">
        <f t="shared" si="15"/>
        <v>0</v>
      </c>
      <c r="CG44" s="22">
        <f t="shared" si="15"/>
        <v>0</v>
      </c>
      <c r="CH44" s="22">
        <f t="shared" si="15"/>
        <v>0</v>
      </c>
      <c r="CI44" s="22">
        <f t="shared" si="15"/>
        <v>0</v>
      </c>
      <c r="CJ44" s="22">
        <f t="shared" si="15"/>
        <v>0</v>
      </c>
      <c r="CK44" s="22">
        <f t="shared" si="15"/>
        <v>0</v>
      </c>
      <c r="CL44" s="22">
        <f t="shared" si="15"/>
        <v>0</v>
      </c>
      <c r="CM44" s="22">
        <f t="shared" si="15"/>
        <v>0</v>
      </c>
      <c r="CN44" s="22">
        <f t="shared" si="15"/>
        <v>0</v>
      </c>
      <c r="CO44" s="22">
        <f t="shared" si="15"/>
        <v>0</v>
      </c>
      <c r="CP44" s="22">
        <f t="shared" si="15"/>
        <v>0</v>
      </c>
      <c r="CQ44" s="22">
        <f t="shared" si="15"/>
        <v>0</v>
      </c>
      <c r="CR44" s="22">
        <f t="shared" si="15"/>
        <v>0</v>
      </c>
      <c r="CS44" s="22">
        <f t="shared" si="15"/>
        <v>0</v>
      </c>
      <c r="CT44" s="22">
        <f t="shared" si="15"/>
        <v>0</v>
      </c>
      <c r="CU44" s="22">
        <f t="shared" si="15"/>
        <v>0</v>
      </c>
      <c r="CV44" s="22">
        <f t="shared" si="15"/>
        <v>0</v>
      </c>
      <c r="CW44" s="22">
        <f t="shared" si="15"/>
        <v>0</v>
      </c>
      <c r="CX44" s="22">
        <f t="shared" si="15"/>
        <v>0</v>
      </c>
      <c r="CY44" s="22">
        <f t="shared" si="15"/>
        <v>0</v>
      </c>
      <c r="CZ44" s="22">
        <f t="shared" si="15"/>
        <v>0</v>
      </c>
      <c r="DA44" s="22">
        <f t="shared" si="15"/>
        <v>0</v>
      </c>
      <c r="DB44" s="22">
        <f t="shared" si="15"/>
        <v>0</v>
      </c>
      <c r="DC44" s="22">
        <f t="shared" si="15"/>
        <v>0</v>
      </c>
      <c r="DD44" s="22">
        <f t="shared" si="15"/>
        <v>0</v>
      </c>
      <c r="DE44" s="22">
        <f t="shared" si="15"/>
        <v>0</v>
      </c>
      <c r="DF44" s="22">
        <f t="shared" si="15"/>
        <v>0</v>
      </c>
      <c r="DG44" s="22">
        <f t="shared" si="15"/>
        <v>0</v>
      </c>
      <c r="DH44" s="22">
        <f t="shared" si="15"/>
        <v>0</v>
      </c>
      <c r="DI44" s="22">
        <f t="shared" si="15"/>
        <v>0</v>
      </c>
      <c r="DJ44" s="22">
        <f t="shared" si="15"/>
        <v>0</v>
      </c>
      <c r="DK44" s="22">
        <f t="shared" si="15"/>
        <v>0</v>
      </c>
      <c r="DL44" s="22">
        <f t="shared" si="15"/>
        <v>0</v>
      </c>
      <c r="DM44" s="22">
        <f t="shared" si="15"/>
        <v>0</v>
      </c>
      <c r="DN44" s="22">
        <f t="shared" si="15"/>
        <v>0</v>
      </c>
      <c r="DO44" s="22">
        <f t="shared" si="15"/>
        <v>0</v>
      </c>
      <c r="DP44" s="22">
        <f t="shared" si="15"/>
        <v>0</v>
      </c>
      <c r="DQ44" s="22">
        <f t="shared" si="15"/>
        <v>0</v>
      </c>
      <c r="DR44" s="22">
        <f t="shared" si="15"/>
        <v>0</v>
      </c>
      <c r="DS44" s="22">
        <f t="shared" si="15"/>
        <v>0</v>
      </c>
      <c r="DT44" s="22">
        <f t="shared" si="15"/>
        <v>0</v>
      </c>
      <c r="DU44" s="22">
        <f t="shared" si="15"/>
        <v>0</v>
      </c>
      <c r="DV44" s="22">
        <f t="shared" si="15"/>
        <v>0</v>
      </c>
      <c r="DW44" s="22">
        <f t="shared" si="15"/>
        <v>0</v>
      </c>
      <c r="DX44" s="22">
        <f t="shared" si="15"/>
        <v>0</v>
      </c>
      <c r="DY44" s="22">
        <f t="shared" si="15"/>
        <v>0</v>
      </c>
      <c r="DZ44" s="22">
        <f t="shared" si="15"/>
        <v>0</v>
      </c>
      <c r="EA44" s="22">
        <f t="shared" si="15"/>
        <v>0</v>
      </c>
      <c r="EB44" s="22">
        <f t="shared" si="15"/>
        <v>0</v>
      </c>
      <c r="EC44" s="22">
        <f t="shared" ref="EC44:GN44" si="16">IF($D$8=0,0,IF(($D$8+$D$14)&gt;=EC41,EC51,0))</f>
        <v>0</v>
      </c>
      <c r="ED44" s="22">
        <f t="shared" si="16"/>
        <v>0</v>
      </c>
      <c r="EE44" s="22">
        <f t="shared" si="16"/>
        <v>0</v>
      </c>
      <c r="EF44" s="22">
        <f t="shared" si="16"/>
        <v>0</v>
      </c>
      <c r="EG44" s="22">
        <f t="shared" si="16"/>
        <v>0</v>
      </c>
      <c r="EH44" s="22">
        <f t="shared" si="16"/>
        <v>0</v>
      </c>
      <c r="EI44" s="22">
        <f t="shared" si="16"/>
        <v>0</v>
      </c>
      <c r="EJ44" s="22">
        <f t="shared" si="16"/>
        <v>0</v>
      </c>
      <c r="EK44" s="22">
        <f t="shared" si="16"/>
        <v>0</v>
      </c>
      <c r="EL44" s="22">
        <f t="shared" si="16"/>
        <v>0</v>
      </c>
      <c r="EM44" s="22">
        <f t="shared" si="16"/>
        <v>0</v>
      </c>
      <c r="EN44" s="22">
        <f t="shared" si="16"/>
        <v>0</v>
      </c>
      <c r="EO44" s="22">
        <f t="shared" si="16"/>
        <v>0</v>
      </c>
      <c r="EP44" s="22">
        <f t="shared" si="16"/>
        <v>0</v>
      </c>
      <c r="EQ44" s="22">
        <f t="shared" si="16"/>
        <v>0</v>
      </c>
      <c r="ER44" s="22">
        <f t="shared" si="16"/>
        <v>0</v>
      </c>
      <c r="ES44" s="22">
        <f t="shared" si="16"/>
        <v>0</v>
      </c>
      <c r="ET44" s="22">
        <f t="shared" si="16"/>
        <v>0</v>
      </c>
      <c r="EU44" s="22">
        <f t="shared" si="16"/>
        <v>0</v>
      </c>
      <c r="EV44" s="22">
        <f t="shared" si="16"/>
        <v>0</v>
      </c>
      <c r="EW44" s="22">
        <f t="shared" si="16"/>
        <v>0</v>
      </c>
      <c r="EX44" s="22">
        <f t="shared" si="16"/>
        <v>0</v>
      </c>
      <c r="EY44" s="22">
        <f t="shared" si="16"/>
        <v>0</v>
      </c>
      <c r="EZ44" s="22">
        <f t="shared" si="16"/>
        <v>0</v>
      </c>
      <c r="FA44" s="22">
        <f t="shared" si="16"/>
        <v>0</v>
      </c>
      <c r="FB44" s="22">
        <f t="shared" si="16"/>
        <v>0</v>
      </c>
      <c r="FC44" s="22">
        <f t="shared" si="16"/>
        <v>0</v>
      </c>
      <c r="FD44" s="22">
        <f t="shared" si="16"/>
        <v>0</v>
      </c>
      <c r="FE44" s="22">
        <f t="shared" si="16"/>
        <v>0</v>
      </c>
      <c r="FF44" s="22">
        <f t="shared" si="16"/>
        <v>0</v>
      </c>
      <c r="FG44" s="22">
        <f t="shared" si="16"/>
        <v>0</v>
      </c>
      <c r="FH44" s="22">
        <f t="shared" si="16"/>
        <v>0</v>
      </c>
      <c r="FI44" s="22">
        <f t="shared" si="16"/>
        <v>0</v>
      </c>
      <c r="FJ44" s="22">
        <f t="shared" si="16"/>
        <v>0</v>
      </c>
      <c r="FK44" s="22">
        <f t="shared" si="16"/>
        <v>0</v>
      </c>
      <c r="FL44" s="22">
        <f t="shared" si="16"/>
        <v>0</v>
      </c>
      <c r="FM44" s="22">
        <f t="shared" si="16"/>
        <v>0</v>
      </c>
      <c r="FN44" s="22">
        <f t="shared" si="16"/>
        <v>0</v>
      </c>
      <c r="FO44" s="22">
        <f t="shared" si="16"/>
        <v>0</v>
      </c>
      <c r="FP44" s="22">
        <f t="shared" si="16"/>
        <v>0</v>
      </c>
      <c r="FQ44" s="22">
        <f t="shared" si="16"/>
        <v>0</v>
      </c>
      <c r="FR44" s="22">
        <f t="shared" si="16"/>
        <v>0</v>
      </c>
      <c r="FS44" s="22">
        <f t="shared" si="16"/>
        <v>0</v>
      </c>
      <c r="FT44" s="22">
        <f t="shared" si="16"/>
        <v>0</v>
      </c>
      <c r="FU44" s="22">
        <f t="shared" si="16"/>
        <v>0</v>
      </c>
      <c r="FV44" s="22">
        <f t="shared" si="16"/>
        <v>0</v>
      </c>
      <c r="FW44" s="22">
        <f t="shared" si="16"/>
        <v>0</v>
      </c>
      <c r="FX44" s="22">
        <f t="shared" si="16"/>
        <v>0</v>
      </c>
      <c r="FY44" s="22">
        <f t="shared" si="16"/>
        <v>0</v>
      </c>
      <c r="FZ44" s="22">
        <f t="shared" si="16"/>
        <v>0</v>
      </c>
      <c r="GA44" s="22">
        <f t="shared" si="16"/>
        <v>0</v>
      </c>
      <c r="GB44" s="22">
        <f t="shared" si="16"/>
        <v>0</v>
      </c>
      <c r="GC44" s="22">
        <f t="shared" si="16"/>
        <v>0</v>
      </c>
      <c r="GD44" s="22">
        <f t="shared" si="16"/>
        <v>0</v>
      </c>
      <c r="GE44" s="22">
        <f t="shared" si="16"/>
        <v>0</v>
      </c>
      <c r="GF44" s="22">
        <f t="shared" si="16"/>
        <v>0</v>
      </c>
      <c r="GG44" s="22">
        <f t="shared" si="16"/>
        <v>0</v>
      </c>
      <c r="GH44" s="22">
        <f t="shared" si="16"/>
        <v>0</v>
      </c>
      <c r="GI44" s="22">
        <f t="shared" si="16"/>
        <v>0</v>
      </c>
      <c r="GJ44" s="22">
        <f t="shared" si="16"/>
        <v>0</v>
      </c>
      <c r="GK44" s="22">
        <f t="shared" si="16"/>
        <v>0</v>
      </c>
      <c r="GL44" s="22">
        <f t="shared" si="16"/>
        <v>0</v>
      </c>
      <c r="GM44" s="22">
        <f t="shared" si="16"/>
        <v>0</v>
      </c>
      <c r="GN44" s="22">
        <f t="shared" si="16"/>
        <v>0</v>
      </c>
      <c r="GO44" s="22">
        <f t="shared" ref="GO44:IZ44" si="17">IF($D$8=0,0,IF(($D$8+$D$14)&gt;=GO41,GO51,0))</f>
        <v>0</v>
      </c>
      <c r="GP44" s="22">
        <f t="shared" si="17"/>
        <v>0</v>
      </c>
      <c r="GQ44" s="22">
        <f t="shared" si="17"/>
        <v>0</v>
      </c>
      <c r="GR44" s="22">
        <f t="shared" si="17"/>
        <v>0</v>
      </c>
      <c r="GS44" s="22">
        <f t="shared" si="17"/>
        <v>0</v>
      </c>
      <c r="GT44" s="22">
        <f t="shared" si="17"/>
        <v>0</v>
      </c>
      <c r="GU44" s="22">
        <f t="shared" si="17"/>
        <v>0</v>
      </c>
      <c r="GV44" s="22">
        <f t="shared" si="17"/>
        <v>0</v>
      </c>
      <c r="GW44" s="22">
        <f t="shared" si="17"/>
        <v>0</v>
      </c>
      <c r="GX44" s="22">
        <f t="shared" si="17"/>
        <v>0</v>
      </c>
      <c r="GY44" s="22">
        <f t="shared" si="17"/>
        <v>0</v>
      </c>
      <c r="GZ44" s="22">
        <f t="shared" si="17"/>
        <v>0</v>
      </c>
      <c r="HA44" s="22">
        <f t="shared" si="17"/>
        <v>0</v>
      </c>
      <c r="HB44" s="22">
        <f t="shared" si="17"/>
        <v>0</v>
      </c>
      <c r="HC44" s="22">
        <f t="shared" si="17"/>
        <v>0</v>
      </c>
      <c r="HD44" s="22">
        <f t="shared" si="17"/>
        <v>0</v>
      </c>
      <c r="HE44" s="22">
        <f t="shared" si="17"/>
        <v>0</v>
      </c>
      <c r="HF44" s="22">
        <f t="shared" si="17"/>
        <v>0</v>
      </c>
      <c r="HG44" s="22">
        <f t="shared" si="17"/>
        <v>0</v>
      </c>
      <c r="HH44" s="22">
        <f t="shared" si="17"/>
        <v>0</v>
      </c>
      <c r="HI44" s="22">
        <f t="shared" si="17"/>
        <v>0</v>
      </c>
      <c r="HJ44" s="22">
        <f t="shared" si="17"/>
        <v>0</v>
      </c>
      <c r="HK44" s="22">
        <f t="shared" si="17"/>
        <v>0</v>
      </c>
      <c r="HL44" s="22">
        <f t="shared" si="17"/>
        <v>0</v>
      </c>
      <c r="HM44" s="22">
        <f t="shared" si="17"/>
        <v>0</v>
      </c>
      <c r="HN44" s="22">
        <f t="shared" si="17"/>
        <v>0</v>
      </c>
      <c r="HO44" s="22">
        <f t="shared" si="17"/>
        <v>0</v>
      </c>
      <c r="HP44" s="22">
        <f t="shared" si="17"/>
        <v>0</v>
      </c>
      <c r="HQ44" s="22">
        <f t="shared" si="17"/>
        <v>0</v>
      </c>
      <c r="HR44" s="22">
        <f t="shared" si="17"/>
        <v>0</v>
      </c>
      <c r="HS44" s="22">
        <f t="shared" si="17"/>
        <v>0</v>
      </c>
      <c r="HT44" s="22">
        <f t="shared" si="17"/>
        <v>0</v>
      </c>
      <c r="HU44" s="22">
        <f t="shared" si="17"/>
        <v>0</v>
      </c>
      <c r="HV44" s="22">
        <f t="shared" si="17"/>
        <v>0</v>
      </c>
      <c r="HW44" s="22">
        <f t="shared" si="17"/>
        <v>0</v>
      </c>
      <c r="HX44" s="22">
        <f t="shared" si="17"/>
        <v>0</v>
      </c>
      <c r="HY44" s="22">
        <f t="shared" si="17"/>
        <v>0</v>
      </c>
      <c r="HZ44" s="22">
        <f t="shared" si="17"/>
        <v>0</v>
      </c>
      <c r="IA44" s="22">
        <f t="shared" si="17"/>
        <v>0</v>
      </c>
      <c r="IB44" s="22">
        <f t="shared" si="17"/>
        <v>0</v>
      </c>
      <c r="IC44" s="22">
        <f t="shared" si="17"/>
        <v>0</v>
      </c>
      <c r="ID44" s="22">
        <f t="shared" si="17"/>
        <v>0</v>
      </c>
      <c r="IE44" s="22">
        <f t="shared" si="17"/>
        <v>0</v>
      </c>
      <c r="IF44" s="22">
        <f t="shared" si="17"/>
        <v>0</v>
      </c>
      <c r="IG44" s="22">
        <f t="shared" si="17"/>
        <v>0</v>
      </c>
      <c r="IH44" s="22">
        <f t="shared" si="17"/>
        <v>0</v>
      </c>
      <c r="II44" s="22">
        <f t="shared" si="17"/>
        <v>0</v>
      </c>
      <c r="IJ44" s="22">
        <f t="shared" si="17"/>
        <v>0</v>
      </c>
      <c r="IK44" s="22">
        <f t="shared" si="17"/>
        <v>0</v>
      </c>
      <c r="IL44" s="22">
        <f t="shared" si="17"/>
        <v>0</v>
      </c>
      <c r="IM44" s="22">
        <f t="shared" si="17"/>
        <v>0</v>
      </c>
      <c r="IN44" s="22">
        <f t="shared" si="17"/>
        <v>0</v>
      </c>
      <c r="IO44" s="22">
        <f t="shared" si="17"/>
        <v>0</v>
      </c>
      <c r="IP44" s="22">
        <f t="shared" si="17"/>
        <v>0</v>
      </c>
      <c r="IQ44" s="22">
        <f t="shared" si="17"/>
        <v>0</v>
      </c>
      <c r="IR44" s="22">
        <f t="shared" si="17"/>
        <v>0</v>
      </c>
      <c r="IS44" s="22">
        <f t="shared" si="17"/>
        <v>0</v>
      </c>
      <c r="IT44" s="22">
        <f t="shared" si="17"/>
        <v>0</v>
      </c>
      <c r="IU44" s="22">
        <f t="shared" si="17"/>
        <v>0</v>
      </c>
      <c r="IV44" s="22">
        <f t="shared" si="17"/>
        <v>0</v>
      </c>
      <c r="IW44" s="22">
        <f t="shared" si="17"/>
        <v>0</v>
      </c>
      <c r="IX44" s="22">
        <f t="shared" si="17"/>
        <v>0</v>
      </c>
      <c r="IY44" s="22">
        <f t="shared" si="17"/>
        <v>0</v>
      </c>
      <c r="IZ44" s="22">
        <f t="shared" si="17"/>
        <v>0</v>
      </c>
      <c r="JA44" s="22">
        <f t="shared" ref="JA44:LL44" si="18">IF($D$8=0,0,IF(($D$8+$D$14)&gt;=JA41,JA51,0))</f>
        <v>0</v>
      </c>
      <c r="JB44" s="22">
        <f t="shared" si="18"/>
        <v>0</v>
      </c>
      <c r="JC44" s="22">
        <f t="shared" si="18"/>
        <v>0</v>
      </c>
      <c r="JD44" s="22">
        <f t="shared" si="18"/>
        <v>0</v>
      </c>
      <c r="JE44" s="22">
        <f t="shared" si="18"/>
        <v>0</v>
      </c>
      <c r="JF44" s="22">
        <f t="shared" si="18"/>
        <v>0</v>
      </c>
      <c r="JG44" s="22">
        <f t="shared" si="18"/>
        <v>0</v>
      </c>
      <c r="JH44" s="22">
        <f t="shared" si="18"/>
        <v>0</v>
      </c>
      <c r="JI44" s="22">
        <f t="shared" si="18"/>
        <v>0</v>
      </c>
      <c r="JJ44" s="22">
        <f t="shared" si="18"/>
        <v>0</v>
      </c>
      <c r="JK44" s="22">
        <f t="shared" si="18"/>
        <v>0</v>
      </c>
      <c r="JL44" s="22">
        <f t="shared" si="18"/>
        <v>0</v>
      </c>
      <c r="JM44" s="22">
        <f t="shared" si="18"/>
        <v>0</v>
      </c>
      <c r="JN44" s="22">
        <f t="shared" si="18"/>
        <v>0</v>
      </c>
      <c r="JO44" s="22">
        <f t="shared" si="18"/>
        <v>0</v>
      </c>
      <c r="JP44" s="22">
        <f t="shared" si="18"/>
        <v>0</v>
      </c>
      <c r="JQ44" s="22">
        <f t="shared" si="18"/>
        <v>0</v>
      </c>
      <c r="JR44" s="22">
        <f t="shared" si="18"/>
        <v>0</v>
      </c>
      <c r="JS44" s="22">
        <f t="shared" si="18"/>
        <v>0</v>
      </c>
      <c r="JT44" s="22">
        <f t="shared" si="18"/>
        <v>0</v>
      </c>
      <c r="JU44" s="22">
        <f t="shared" si="18"/>
        <v>0</v>
      </c>
      <c r="JV44" s="22">
        <f t="shared" si="18"/>
        <v>0</v>
      </c>
      <c r="JW44" s="22">
        <f t="shared" si="18"/>
        <v>0</v>
      </c>
      <c r="JX44" s="22">
        <f t="shared" si="18"/>
        <v>0</v>
      </c>
      <c r="JY44" s="22">
        <f t="shared" si="18"/>
        <v>0</v>
      </c>
      <c r="JZ44" s="22">
        <f t="shared" si="18"/>
        <v>0</v>
      </c>
      <c r="KA44" s="22">
        <f t="shared" si="18"/>
        <v>0</v>
      </c>
      <c r="KB44" s="22">
        <f t="shared" si="18"/>
        <v>0</v>
      </c>
      <c r="KC44" s="22">
        <f t="shared" si="18"/>
        <v>0</v>
      </c>
      <c r="KD44" s="22">
        <f t="shared" si="18"/>
        <v>0</v>
      </c>
      <c r="KE44" s="22">
        <f t="shared" si="18"/>
        <v>0</v>
      </c>
      <c r="KF44" s="22">
        <f t="shared" si="18"/>
        <v>0</v>
      </c>
      <c r="KG44" s="22">
        <f t="shared" si="18"/>
        <v>0</v>
      </c>
      <c r="KH44" s="22">
        <f t="shared" si="18"/>
        <v>0</v>
      </c>
      <c r="KI44" s="22">
        <f t="shared" si="18"/>
        <v>0</v>
      </c>
      <c r="KJ44" s="22">
        <f t="shared" si="18"/>
        <v>0</v>
      </c>
      <c r="KK44" s="22">
        <f t="shared" si="18"/>
        <v>0</v>
      </c>
      <c r="KL44" s="22">
        <f t="shared" si="18"/>
        <v>0</v>
      </c>
      <c r="KM44" s="22">
        <f t="shared" si="18"/>
        <v>0</v>
      </c>
      <c r="KN44" s="22">
        <f t="shared" si="18"/>
        <v>0</v>
      </c>
      <c r="KO44" s="22">
        <f t="shared" si="18"/>
        <v>0</v>
      </c>
      <c r="KP44" s="22">
        <f t="shared" si="18"/>
        <v>0</v>
      </c>
      <c r="KQ44" s="22">
        <f t="shared" si="18"/>
        <v>0</v>
      </c>
      <c r="KR44" s="22">
        <f t="shared" si="18"/>
        <v>0</v>
      </c>
      <c r="KS44" s="22">
        <f t="shared" si="18"/>
        <v>0</v>
      </c>
      <c r="KT44" s="22">
        <f t="shared" si="18"/>
        <v>0</v>
      </c>
      <c r="KU44" s="22">
        <f t="shared" si="18"/>
        <v>0</v>
      </c>
      <c r="KV44" s="22">
        <f t="shared" si="18"/>
        <v>0</v>
      </c>
      <c r="KW44" s="22">
        <f t="shared" si="18"/>
        <v>0</v>
      </c>
      <c r="KX44" s="22">
        <f t="shared" si="18"/>
        <v>0</v>
      </c>
      <c r="KY44" s="22">
        <f t="shared" si="18"/>
        <v>0</v>
      </c>
      <c r="KZ44" s="22">
        <f t="shared" si="18"/>
        <v>0</v>
      </c>
      <c r="LA44" s="22">
        <f t="shared" si="18"/>
        <v>0</v>
      </c>
      <c r="LB44" s="22">
        <f t="shared" si="18"/>
        <v>0</v>
      </c>
      <c r="LC44" s="22">
        <f t="shared" si="18"/>
        <v>0</v>
      </c>
      <c r="LD44" s="22">
        <f t="shared" si="18"/>
        <v>0</v>
      </c>
      <c r="LE44" s="22">
        <f t="shared" si="18"/>
        <v>0</v>
      </c>
      <c r="LF44" s="22">
        <f t="shared" si="18"/>
        <v>0</v>
      </c>
      <c r="LG44" s="22">
        <f t="shared" si="18"/>
        <v>0</v>
      </c>
      <c r="LH44" s="22">
        <f t="shared" si="18"/>
        <v>0</v>
      </c>
      <c r="LI44" s="22">
        <f t="shared" si="18"/>
        <v>0</v>
      </c>
      <c r="LJ44" s="22">
        <f t="shared" si="18"/>
        <v>0</v>
      </c>
      <c r="LK44" s="22">
        <f t="shared" si="18"/>
        <v>0</v>
      </c>
      <c r="LL44" s="22">
        <f t="shared" si="18"/>
        <v>0</v>
      </c>
      <c r="LM44" s="22">
        <f t="shared" ref="LM44:MY44" si="19">IF($D$8=0,0,IF(($D$8+$D$14)&gt;=LM41,LM51,0))</f>
        <v>0</v>
      </c>
      <c r="LN44" s="22">
        <f t="shared" si="19"/>
        <v>0</v>
      </c>
      <c r="LO44" s="22">
        <f t="shared" si="19"/>
        <v>0</v>
      </c>
      <c r="LP44" s="22">
        <f t="shared" si="19"/>
        <v>0</v>
      </c>
      <c r="LQ44" s="22">
        <f t="shared" si="19"/>
        <v>0</v>
      </c>
      <c r="LR44" s="22">
        <f t="shared" si="19"/>
        <v>0</v>
      </c>
      <c r="LS44" s="22">
        <f t="shared" si="19"/>
        <v>0</v>
      </c>
      <c r="LT44" s="22">
        <f t="shared" si="19"/>
        <v>0</v>
      </c>
      <c r="LU44" s="22">
        <f t="shared" si="19"/>
        <v>0</v>
      </c>
      <c r="LV44" s="22">
        <f t="shared" si="19"/>
        <v>0</v>
      </c>
      <c r="LW44" s="22">
        <f t="shared" si="19"/>
        <v>0</v>
      </c>
      <c r="LX44" s="22">
        <f t="shared" si="19"/>
        <v>0</v>
      </c>
      <c r="LY44" s="22">
        <f t="shared" si="19"/>
        <v>0</v>
      </c>
      <c r="LZ44" s="22">
        <f t="shared" si="19"/>
        <v>0</v>
      </c>
      <c r="MA44" s="22">
        <f t="shared" si="19"/>
        <v>0</v>
      </c>
      <c r="MB44" s="22">
        <f t="shared" si="19"/>
        <v>0</v>
      </c>
      <c r="MC44" s="22">
        <f t="shared" si="19"/>
        <v>0</v>
      </c>
      <c r="MD44" s="22">
        <f t="shared" si="19"/>
        <v>0</v>
      </c>
      <c r="ME44" s="22">
        <f t="shared" si="19"/>
        <v>0</v>
      </c>
      <c r="MF44" s="22">
        <f t="shared" si="19"/>
        <v>0</v>
      </c>
      <c r="MG44" s="22">
        <f t="shared" si="19"/>
        <v>0</v>
      </c>
      <c r="MH44" s="22">
        <f t="shared" si="19"/>
        <v>0</v>
      </c>
      <c r="MI44" s="22">
        <f t="shared" si="19"/>
        <v>0</v>
      </c>
      <c r="MJ44" s="22">
        <f t="shared" si="19"/>
        <v>0</v>
      </c>
      <c r="MK44" s="22">
        <f t="shared" si="19"/>
        <v>0</v>
      </c>
      <c r="ML44" s="22">
        <f t="shared" si="19"/>
        <v>0</v>
      </c>
      <c r="MM44" s="22">
        <f t="shared" si="19"/>
        <v>0</v>
      </c>
      <c r="MN44" s="22">
        <f t="shared" si="19"/>
        <v>0</v>
      </c>
      <c r="MO44" s="22">
        <f t="shared" si="19"/>
        <v>0</v>
      </c>
      <c r="MP44" s="22">
        <f t="shared" si="19"/>
        <v>0</v>
      </c>
      <c r="MQ44" s="22">
        <f t="shared" si="19"/>
        <v>0</v>
      </c>
      <c r="MR44" s="22">
        <f t="shared" si="19"/>
        <v>0</v>
      </c>
      <c r="MS44" s="22">
        <f t="shared" si="19"/>
        <v>0</v>
      </c>
      <c r="MT44" s="22">
        <f t="shared" si="19"/>
        <v>0</v>
      </c>
      <c r="MU44" s="22">
        <f t="shared" si="19"/>
        <v>0</v>
      </c>
      <c r="MV44" s="22">
        <f t="shared" si="19"/>
        <v>0</v>
      </c>
      <c r="MW44" s="22">
        <f t="shared" si="19"/>
        <v>0</v>
      </c>
      <c r="MX44" s="22">
        <f t="shared" si="19"/>
        <v>0</v>
      </c>
      <c r="MY44" s="22">
        <f t="shared" si="19"/>
        <v>0</v>
      </c>
    </row>
    <row r="47" spans="1:363" x14ac:dyDescent="0.35">
      <c r="C47" s="2"/>
      <c r="D47" s="2">
        <v>1</v>
      </c>
      <c r="E47" s="2">
        <v>2</v>
      </c>
      <c r="F47" s="2">
        <v>3</v>
      </c>
      <c r="G47" s="2">
        <v>4</v>
      </c>
      <c r="H47" s="2">
        <v>5</v>
      </c>
      <c r="I47" s="2">
        <v>6</v>
      </c>
      <c r="J47" s="2">
        <v>7</v>
      </c>
      <c r="K47" s="2">
        <v>8</v>
      </c>
      <c r="L47" s="2">
        <v>9</v>
      </c>
      <c r="M47" s="2">
        <v>10</v>
      </c>
      <c r="N47" s="2">
        <v>11</v>
      </c>
      <c r="O47" s="2">
        <v>12</v>
      </c>
      <c r="P47" s="2">
        <v>13</v>
      </c>
      <c r="Q47" s="2">
        <v>14</v>
      </c>
      <c r="R47" s="2">
        <v>15</v>
      </c>
      <c r="S47" s="2">
        <v>16</v>
      </c>
      <c r="T47" s="2">
        <v>17</v>
      </c>
      <c r="U47" s="2">
        <v>18</v>
      </c>
      <c r="V47" s="2">
        <v>19</v>
      </c>
      <c r="W47" s="2">
        <v>20</v>
      </c>
      <c r="X47" s="2">
        <v>21</v>
      </c>
      <c r="Y47" s="2">
        <v>22</v>
      </c>
      <c r="Z47" s="2">
        <v>23</v>
      </c>
      <c r="AA47" s="2">
        <v>24</v>
      </c>
      <c r="AB47" s="2">
        <v>25</v>
      </c>
      <c r="AC47" s="2">
        <v>26</v>
      </c>
      <c r="AD47" s="2">
        <v>27</v>
      </c>
      <c r="AE47" s="2">
        <v>28</v>
      </c>
      <c r="AF47" s="2">
        <v>29</v>
      </c>
      <c r="AG47" s="2">
        <v>30</v>
      </c>
      <c r="AH47" s="2">
        <v>31</v>
      </c>
      <c r="AI47" s="2">
        <v>32</v>
      </c>
      <c r="AJ47" s="2">
        <v>33</v>
      </c>
      <c r="AK47" s="2">
        <v>34</v>
      </c>
      <c r="AL47" s="2">
        <v>35</v>
      </c>
      <c r="AM47" s="2">
        <v>36</v>
      </c>
      <c r="AN47" s="2">
        <v>37</v>
      </c>
      <c r="AO47" s="2">
        <v>38</v>
      </c>
      <c r="AP47" s="2">
        <v>39</v>
      </c>
      <c r="AQ47" s="2">
        <v>40</v>
      </c>
      <c r="AR47" s="2">
        <v>41</v>
      </c>
      <c r="AS47" s="2">
        <v>42</v>
      </c>
      <c r="AT47" s="2">
        <v>43</v>
      </c>
      <c r="AU47" s="2">
        <v>44</v>
      </c>
      <c r="AV47" s="2">
        <v>45</v>
      </c>
      <c r="AW47" s="2">
        <v>46</v>
      </c>
      <c r="AX47" s="2">
        <v>47</v>
      </c>
      <c r="AY47" s="2">
        <v>48</v>
      </c>
      <c r="AZ47" s="2">
        <v>49</v>
      </c>
      <c r="BA47" s="2">
        <v>50</v>
      </c>
      <c r="BB47" s="2">
        <v>51</v>
      </c>
      <c r="BC47" s="2">
        <v>52</v>
      </c>
      <c r="BD47" s="2">
        <v>53</v>
      </c>
      <c r="BE47" s="2">
        <v>54</v>
      </c>
      <c r="BF47" s="2">
        <v>55</v>
      </c>
      <c r="BG47" s="2">
        <v>56</v>
      </c>
      <c r="BH47" s="2">
        <v>57</v>
      </c>
      <c r="BI47" s="2">
        <v>58</v>
      </c>
      <c r="BJ47" s="2">
        <v>59</v>
      </c>
      <c r="BK47" s="2">
        <v>60</v>
      </c>
      <c r="BL47" s="2">
        <v>61</v>
      </c>
      <c r="BM47" s="2">
        <v>62</v>
      </c>
      <c r="BN47" s="2">
        <v>63</v>
      </c>
      <c r="BO47" s="2">
        <v>64</v>
      </c>
      <c r="BP47" s="2">
        <v>65</v>
      </c>
      <c r="BQ47" s="2">
        <v>66</v>
      </c>
      <c r="BR47" s="2">
        <v>67</v>
      </c>
      <c r="BS47" s="2">
        <v>68</v>
      </c>
      <c r="BT47" s="2">
        <v>69</v>
      </c>
      <c r="BU47" s="2">
        <v>70</v>
      </c>
      <c r="BV47" s="2">
        <v>71</v>
      </c>
      <c r="BW47" s="2">
        <v>72</v>
      </c>
      <c r="BX47" s="2">
        <v>73</v>
      </c>
      <c r="BY47" s="2">
        <v>74</v>
      </c>
      <c r="BZ47" s="2">
        <v>75</v>
      </c>
      <c r="CA47" s="2">
        <v>76</v>
      </c>
      <c r="CB47" s="2">
        <v>77</v>
      </c>
      <c r="CC47" s="2">
        <v>78</v>
      </c>
      <c r="CD47" s="2">
        <v>79</v>
      </c>
      <c r="CE47" s="2">
        <v>80</v>
      </c>
      <c r="CF47" s="2">
        <v>81</v>
      </c>
      <c r="CG47" s="2">
        <v>82</v>
      </c>
      <c r="CH47" s="2">
        <v>83</v>
      </c>
      <c r="CI47" s="2">
        <v>84</v>
      </c>
      <c r="CJ47" s="2">
        <v>85</v>
      </c>
      <c r="CK47" s="2">
        <v>86</v>
      </c>
      <c r="CL47" s="2">
        <v>87</v>
      </c>
      <c r="CM47" s="2">
        <v>88</v>
      </c>
      <c r="CN47" s="2">
        <v>89</v>
      </c>
      <c r="CO47" s="2">
        <v>90</v>
      </c>
      <c r="CP47" s="2">
        <v>91</v>
      </c>
      <c r="CQ47" s="2">
        <v>92</v>
      </c>
      <c r="CR47" s="2">
        <v>93</v>
      </c>
      <c r="CS47" s="2">
        <v>94</v>
      </c>
      <c r="CT47" s="2">
        <v>95</v>
      </c>
      <c r="CU47" s="2">
        <v>96</v>
      </c>
      <c r="CV47" s="2">
        <v>97</v>
      </c>
      <c r="CW47" s="2">
        <v>98</v>
      </c>
      <c r="CX47" s="2">
        <v>99</v>
      </c>
      <c r="CY47" s="2">
        <v>100</v>
      </c>
      <c r="CZ47" s="2">
        <v>101</v>
      </c>
      <c r="DA47" s="2">
        <v>102</v>
      </c>
      <c r="DB47" s="2">
        <v>103</v>
      </c>
      <c r="DC47" s="2">
        <v>104</v>
      </c>
      <c r="DD47" s="2">
        <v>105</v>
      </c>
      <c r="DE47" s="2">
        <v>106</v>
      </c>
      <c r="DF47" s="2">
        <v>107</v>
      </c>
      <c r="DG47" s="2">
        <v>108</v>
      </c>
      <c r="DH47" s="2">
        <v>109</v>
      </c>
      <c r="DI47" s="2">
        <v>110</v>
      </c>
      <c r="DJ47" s="2">
        <v>111</v>
      </c>
      <c r="DK47" s="2">
        <v>112</v>
      </c>
      <c r="DL47" s="2">
        <v>113</v>
      </c>
      <c r="DM47" s="2">
        <v>114</v>
      </c>
      <c r="DN47" s="2">
        <v>115</v>
      </c>
      <c r="DO47" s="2">
        <v>116</v>
      </c>
      <c r="DP47" s="2">
        <v>117</v>
      </c>
      <c r="DQ47" s="2">
        <v>118</v>
      </c>
      <c r="DR47" s="2">
        <v>119</v>
      </c>
      <c r="DS47" s="2">
        <v>120</v>
      </c>
      <c r="DT47" s="2">
        <v>121</v>
      </c>
      <c r="DU47" s="2">
        <v>122</v>
      </c>
      <c r="DV47" s="2">
        <v>123</v>
      </c>
      <c r="DW47" s="2">
        <v>124</v>
      </c>
      <c r="DX47" s="2">
        <v>125</v>
      </c>
      <c r="DY47" s="2">
        <v>126</v>
      </c>
      <c r="DZ47" s="2">
        <v>127</v>
      </c>
      <c r="EA47" s="2">
        <v>128</v>
      </c>
      <c r="EB47" s="2">
        <v>129</v>
      </c>
      <c r="EC47" s="2">
        <v>130</v>
      </c>
      <c r="ED47" s="2">
        <v>131</v>
      </c>
      <c r="EE47" s="2">
        <v>132</v>
      </c>
      <c r="EF47" s="2">
        <v>133</v>
      </c>
      <c r="EG47" s="2">
        <v>134</v>
      </c>
      <c r="EH47" s="2">
        <v>135</v>
      </c>
      <c r="EI47" s="2">
        <v>136</v>
      </c>
      <c r="EJ47" s="2">
        <v>137</v>
      </c>
      <c r="EK47" s="2">
        <v>138</v>
      </c>
      <c r="EL47" s="2">
        <v>139</v>
      </c>
      <c r="EM47" s="2">
        <v>140</v>
      </c>
      <c r="EN47" s="2">
        <v>141</v>
      </c>
      <c r="EO47" s="2">
        <v>142</v>
      </c>
      <c r="EP47" s="2">
        <v>143</v>
      </c>
      <c r="EQ47" s="2">
        <v>144</v>
      </c>
      <c r="ER47" s="2">
        <v>145</v>
      </c>
      <c r="ES47" s="2">
        <v>146</v>
      </c>
      <c r="ET47" s="2">
        <v>147</v>
      </c>
      <c r="EU47" s="2">
        <v>148</v>
      </c>
      <c r="EV47" s="2">
        <v>149</v>
      </c>
      <c r="EW47" s="2">
        <v>150</v>
      </c>
      <c r="EX47" s="2">
        <v>151</v>
      </c>
      <c r="EY47" s="2">
        <v>152</v>
      </c>
      <c r="EZ47" s="2">
        <v>153</v>
      </c>
      <c r="FA47" s="2">
        <v>154</v>
      </c>
      <c r="FB47" s="2">
        <v>155</v>
      </c>
      <c r="FC47" s="2">
        <v>156</v>
      </c>
      <c r="FD47" s="2">
        <v>157</v>
      </c>
      <c r="FE47" s="2">
        <v>158</v>
      </c>
      <c r="FF47" s="2">
        <v>159</v>
      </c>
      <c r="FG47" s="2">
        <v>160</v>
      </c>
      <c r="FH47" s="2">
        <v>161</v>
      </c>
      <c r="FI47" s="2">
        <v>162</v>
      </c>
      <c r="FJ47" s="2">
        <v>163</v>
      </c>
      <c r="FK47" s="2">
        <v>164</v>
      </c>
      <c r="FL47" s="2">
        <v>165</v>
      </c>
      <c r="FM47" s="2">
        <v>166</v>
      </c>
      <c r="FN47" s="2">
        <v>167</v>
      </c>
      <c r="FO47" s="2">
        <v>168</v>
      </c>
      <c r="FP47" s="2">
        <v>169</v>
      </c>
      <c r="FQ47" s="2">
        <v>170</v>
      </c>
      <c r="FR47" s="2">
        <v>171</v>
      </c>
      <c r="FS47" s="2">
        <v>172</v>
      </c>
      <c r="FT47" s="2">
        <v>173</v>
      </c>
      <c r="FU47" s="2">
        <v>174</v>
      </c>
      <c r="FV47" s="2">
        <v>175</v>
      </c>
      <c r="FW47" s="2">
        <v>176</v>
      </c>
      <c r="FX47" s="2">
        <v>177</v>
      </c>
      <c r="FY47" s="2">
        <v>178</v>
      </c>
      <c r="FZ47" s="2">
        <v>179</v>
      </c>
      <c r="GA47" s="2">
        <v>180</v>
      </c>
      <c r="GB47" s="2">
        <v>181</v>
      </c>
      <c r="GC47" s="2">
        <v>182</v>
      </c>
      <c r="GD47" s="2">
        <v>183</v>
      </c>
      <c r="GE47" s="2">
        <v>184</v>
      </c>
      <c r="GF47" s="2">
        <v>185</v>
      </c>
      <c r="GG47" s="2">
        <v>186</v>
      </c>
      <c r="GH47" s="2">
        <v>187</v>
      </c>
      <c r="GI47" s="2">
        <v>188</v>
      </c>
      <c r="GJ47" s="2">
        <v>189</v>
      </c>
      <c r="GK47" s="2">
        <v>190</v>
      </c>
      <c r="GL47" s="2">
        <v>191</v>
      </c>
      <c r="GM47" s="2">
        <v>192</v>
      </c>
      <c r="GN47" s="2">
        <v>193</v>
      </c>
      <c r="GO47" s="2">
        <v>194</v>
      </c>
      <c r="GP47" s="2">
        <v>195</v>
      </c>
      <c r="GQ47" s="2">
        <v>196</v>
      </c>
      <c r="GR47" s="2">
        <v>197</v>
      </c>
      <c r="GS47" s="2">
        <v>198</v>
      </c>
      <c r="GT47" s="2">
        <v>199</v>
      </c>
      <c r="GU47" s="2">
        <v>200</v>
      </c>
      <c r="GV47" s="2">
        <v>201</v>
      </c>
      <c r="GW47" s="2">
        <v>202</v>
      </c>
      <c r="GX47" s="2">
        <v>203</v>
      </c>
      <c r="GY47" s="2">
        <v>204</v>
      </c>
      <c r="GZ47" s="2">
        <v>205</v>
      </c>
      <c r="HA47" s="2">
        <v>206</v>
      </c>
      <c r="HB47" s="2">
        <v>207</v>
      </c>
      <c r="HC47" s="2">
        <v>208</v>
      </c>
      <c r="HD47" s="2">
        <v>209</v>
      </c>
      <c r="HE47" s="2">
        <v>210</v>
      </c>
      <c r="HF47" s="2">
        <v>211</v>
      </c>
      <c r="HG47" s="2">
        <v>212</v>
      </c>
      <c r="HH47" s="2">
        <v>213</v>
      </c>
      <c r="HI47" s="2">
        <v>214</v>
      </c>
      <c r="HJ47" s="2">
        <v>215</v>
      </c>
      <c r="HK47" s="2">
        <v>216</v>
      </c>
      <c r="HL47" s="2">
        <v>217</v>
      </c>
      <c r="HM47" s="2">
        <v>218</v>
      </c>
      <c r="HN47" s="2">
        <v>219</v>
      </c>
      <c r="HO47" s="2">
        <v>220</v>
      </c>
      <c r="HP47" s="2">
        <v>221</v>
      </c>
      <c r="HQ47" s="2">
        <v>222</v>
      </c>
      <c r="HR47" s="2">
        <v>223</v>
      </c>
      <c r="HS47" s="2">
        <v>224</v>
      </c>
      <c r="HT47" s="2">
        <v>225</v>
      </c>
      <c r="HU47" s="2">
        <v>226</v>
      </c>
      <c r="HV47" s="2">
        <v>227</v>
      </c>
      <c r="HW47" s="2">
        <v>228</v>
      </c>
      <c r="HX47" s="2">
        <v>229</v>
      </c>
      <c r="HY47" s="2">
        <v>230</v>
      </c>
      <c r="HZ47" s="2">
        <v>231</v>
      </c>
      <c r="IA47" s="2">
        <v>232</v>
      </c>
      <c r="IB47" s="2">
        <v>233</v>
      </c>
      <c r="IC47" s="2">
        <v>234</v>
      </c>
      <c r="ID47" s="2">
        <v>235</v>
      </c>
      <c r="IE47" s="2">
        <v>236</v>
      </c>
      <c r="IF47" s="2">
        <v>237</v>
      </c>
      <c r="IG47" s="2">
        <v>238</v>
      </c>
      <c r="IH47" s="2">
        <v>239</v>
      </c>
      <c r="II47" s="2">
        <v>240</v>
      </c>
      <c r="IJ47" s="2">
        <v>241</v>
      </c>
      <c r="IK47" s="2">
        <v>242</v>
      </c>
      <c r="IL47" s="2">
        <v>243</v>
      </c>
      <c r="IM47" s="2">
        <v>244</v>
      </c>
      <c r="IN47" s="2">
        <v>245</v>
      </c>
      <c r="IO47" s="2">
        <v>246</v>
      </c>
      <c r="IP47" s="2">
        <v>247</v>
      </c>
      <c r="IQ47" s="2">
        <v>248</v>
      </c>
      <c r="IR47" s="2">
        <v>249</v>
      </c>
      <c r="IS47" s="2">
        <v>250</v>
      </c>
      <c r="IT47" s="2">
        <v>251</v>
      </c>
      <c r="IU47" s="2">
        <v>252</v>
      </c>
      <c r="IV47" s="2">
        <v>253</v>
      </c>
      <c r="IW47" s="2">
        <v>254</v>
      </c>
      <c r="IX47" s="2">
        <v>255</v>
      </c>
      <c r="IY47" s="2">
        <v>256</v>
      </c>
      <c r="IZ47" s="2">
        <v>257</v>
      </c>
      <c r="JA47" s="2">
        <v>258</v>
      </c>
      <c r="JB47" s="2">
        <v>259</v>
      </c>
      <c r="JC47" s="2">
        <v>260</v>
      </c>
      <c r="JD47" s="2">
        <v>261</v>
      </c>
      <c r="JE47" s="2">
        <v>262</v>
      </c>
      <c r="JF47" s="2">
        <v>263</v>
      </c>
      <c r="JG47" s="2">
        <v>264</v>
      </c>
      <c r="JH47" s="2">
        <v>265</v>
      </c>
      <c r="JI47" s="2">
        <v>266</v>
      </c>
      <c r="JJ47" s="2">
        <v>267</v>
      </c>
      <c r="JK47" s="2">
        <v>268</v>
      </c>
      <c r="JL47" s="2">
        <v>269</v>
      </c>
      <c r="JM47" s="2">
        <v>270</v>
      </c>
      <c r="JN47" s="2">
        <v>271</v>
      </c>
      <c r="JO47" s="2">
        <v>272</v>
      </c>
      <c r="JP47" s="2">
        <v>273</v>
      </c>
      <c r="JQ47" s="2">
        <v>274</v>
      </c>
      <c r="JR47" s="2">
        <v>275</v>
      </c>
      <c r="JS47" s="2">
        <v>276</v>
      </c>
      <c r="JT47" s="2">
        <v>277</v>
      </c>
      <c r="JU47" s="2">
        <v>278</v>
      </c>
      <c r="JV47" s="2">
        <v>279</v>
      </c>
      <c r="JW47" s="2">
        <v>280</v>
      </c>
      <c r="JX47" s="2">
        <v>281</v>
      </c>
      <c r="JY47" s="2">
        <v>282</v>
      </c>
      <c r="JZ47" s="2">
        <v>283</v>
      </c>
      <c r="KA47" s="2">
        <v>284</v>
      </c>
      <c r="KB47" s="2">
        <v>285</v>
      </c>
      <c r="KC47" s="2">
        <v>286</v>
      </c>
      <c r="KD47" s="2">
        <v>287</v>
      </c>
      <c r="KE47" s="2">
        <v>288</v>
      </c>
      <c r="KF47" s="2">
        <v>289</v>
      </c>
      <c r="KG47" s="2">
        <v>290</v>
      </c>
      <c r="KH47" s="2">
        <v>291</v>
      </c>
      <c r="KI47" s="2">
        <v>292</v>
      </c>
      <c r="KJ47" s="2">
        <v>293</v>
      </c>
      <c r="KK47" s="2">
        <v>294</v>
      </c>
      <c r="KL47" s="2">
        <v>295</v>
      </c>
      <c r="KM47" s="2">
        <v>296</v>
      </c>
      <c r="KN47" s="2">
        <v>297</v>
      </c>
      <c r="KO47" s="2">
        <v>298</v>
      </c>
      <c r="KP47" s="2">
        <v>299</v>
      </c>
      <c r="KQ47" s="2">
        <v>300</v>
      </c>
      <c r="KR47" s="2">
        <v>301</v>
      </c>
      <c r="KS47" s="2">
        <v>302</v>
      </c>
      <c r="KT47" s="2">
        <v>303</v>
      </c>
      <c r="KU47" s="2">
        <v>304</v>
      </c>
      <c r="KV47" s="2">
        <v>305</v>
      </c>
      <c r="KW47" s="2">
        <v>306</v>
      </c>
      <c r="KX47" s="2">
        <v>307</v>
      </c>
      <c r="KY47" s="2">
        <v>308</v>
      </c>
      <c r="KZ47" s="2">
        <v>309</v>
      </c>
      <c r="LA47" s="2">
        <v>310</v>
      </c>
      <c r="LB47" s="2">
        <v>311</v>
      </c>
      <c r="LC47" s="2">
        <v>312</v>
      </c>
      <c r="LD47" s="2">
        <v>313</v>
      </c>
      <c r="LE47" s="2">
        <v>314</v>
      </c>
      <c r="LF47" s="2">
        <v>315</v>
      </c>
      <c r="LG47" s="2">
        <v>316</v>
      </c>
      <c r="LH47" s="2">
        <v>317</v>
      </c>
      <c r="LI47" s="2">
        <v>318</v>
      </c>
      <c r="LJ47" s="2">
        <v>319</v>
      </c>
      <c r="LK47" s="2">
        <v>320</v>
      </c>
      <c r="LL47" s="2">
        <v>321</v>
      </c>
      <c r="LM47" s="2">
        <v>322</v>
      </c>
      <c r="LN47" s="2">
        <v>323</v>
      </c>
      <c r="LO47" s="2">
        <v>324</v>
      </c>
      <c r="LP47" s="2">
        <v>325</v>
      </c>
      <c r="LQ47" s="2">
        <v>326</v>
      </c>
      <c r="LR47" s="2">
        <v>327</v>
      </c>
      <c r="LS47" s="2">
        <v>328</v>
      </c>
      <c r="LT47" s="2">
        <v>329</v>
      </c>
      <c r="LU47" s="2">
        <v>330</v>
      </c>
      <c r="LV47" s="2">
        <v>331</v>
      </c>
      <c r="LW47" s="2">
        <v>332</v>
      </c>
      <c r="LX47" s="2">
        <v>333</v>
      </c>
      <c r="LY47" s="2">
        <v>334</v>
      </c>
      <c r="LZ47" s="2">
        <v>335</v>
      </c>
      <c r="MA47" s="2">
        <v>336</v>
      </c>
      <c r="MB47" s="2">
        <v>337</v>
      </c>
      <c r="MC47" s="2">
        <v>338</v>
      </c>
      <c r="MD47" s="2">
        <v>339</v>
      </c>
      <c r="ME47" s="2">
        <v>340</v>
      </c>
      <c r="MF47" s="2">
        <v>341</v>
      </c>
      <c r="MG47" s="2">
        <v>342</v>
      </c>
      <c r="MH47" s="2">
        <v>343</v>
      </c>
      <c r="MI47" s="2">
        <v>344</v>
      </c>
      <c r="MJ47" s="2">
        <v>345</v>
      </c>
      <c r="MK47" s="2">
        <v>346</v>
      </c>
      <c r="ML47" s="2">
        <v>347</v>
      </c>
      <c r="MM47" s="2">
        <v>348</v>
      </c>
      <c r="MN47" s="2">
        <v>349</v>
      </c>
      <c r="MO47" s="2">
        <v>350</v>
      </c>
      <c r="MP47" s="2">
        <v>351</v>
      </c>
      <c r="MQ47" s="2">
        <v>352</v>
      </c>
      <c r="MR47" s="2">
        <v>353</v>
      </c>
      <c r="MS47" s="2">
        <v>354</v>
      </c>
      <c r="MT47" s="2">
        <v>355</v>
      </c>
      <c r="MU47" s="2">
        <v>356</v>
      </c>
      <c r="MV47" s="2">
        <v>357</v>
      </c>
      <c r="MW47" s="2">
        <v>358</v>
      </c>
      <c r="MX47" s="2">
        <v>359</v>
      </c>
      <c r="MY47" s="2">
        <v>360</v>
      </c>
    </row>
    <row r="48" spans="1:363" x14ac:dyDescent="0.35">
      <c r="A48" t="str">
        <f>B8 &amp;" "&amp;(D8+D16)</f>
        <v>Month 1</v>
      </c>
      <c r="C48" s="2"/>
      <c r="D48" s="2" t="s">
        <v>151</v>
      </c>
      <c r="E48" s="2" t="s">
        <v>152</v>
      </c>
      <c r="F48" s="2" t="s">
        <v>153</v>
      </c>
      <c r="G48" s="2" t="s">
        <v>154</v>
      </c>
      <c r="H48" s="2" t="s">
        <v>155</v>
      </c>
      <c r="I48" s="2" t="s">
        <v>156</v>
      </c>
      <c r="J48" s="2" t="s">
        <v>157</v>
      </c>
      <c r="K48" s="2" t="s">
        <v>158</v>
      </c>
      <c r="L48" s="2" t="s">
        <v>159</v>
      </c>
      <c r="M48" s="2" t="s">
        <v>160</v>
      </c>
      <c r="N48" s="2" t="s">
        <v>161</v>
      </c>
      <c r="O48" s="2" t="s">
        <v>162</v>
      </c>
      <c r="P48" s="2" t="s">
        <v>163</v>
      </c>
      <c r="Q48" s="2" t="s">
        <v>164</v>
      </c>
      <c r="R48" s="2" t="s">
        <v>165</v>
      </c>
      <c r="S48" s="2" t="s">
        <v>166</v>
      </c>
      <c r="T48" s="2" t="s">
        <v>167</v>
      </c>
      <c r="U48" s="2" t="s">
        <v>168</v>
      </c>
      <c r="V48" s="2" t="s">
        <v>169</v>
      </c>
      <c r="W48" s="2" t="s">
        <v>170</v>
      </c>
      <c r="X48" s="2" t="s">
        <v>171</v>
      </c>
      <c r="Y48" s="2" t="s">
        <v>172</v>
      </c>
      <c r="Z48" s="2" t="s">
        <v>173</v>
      </c>
      <c r="AA48" s="2" t="s">
        <v>174</v>
      </c>
      <c r="AB48" s="2" t="s">
        <v>175</v>
      </c>
      <c r="AC48" s="2" t="s">
        <v>176</v>
      </c>
      <c r="AD48" s="2" t="s">
        <v>177</v>
      </c>
      <c r="AE48" s="2" t="s">
        <v>178</v>
      </c>
      <c r="AF48" s="2" t="s">
        <v>179</v>
      </c>
      <c r="AG48" s="2" t="s">
        <v>180</v>
      </c>
      <c r="AH48" s="2" t="s">
        <v>181</v>
      </c>
      <c r="AI48" s="2" t="s">
        <v>182</v>
      </c>
      <c r="AJ48" s="2" t="s">
        <v>183</v>
      </c>
      <c r="AK48" s="2" t="s">
        <v>184</v>
      </c>
      <c r="AL48" s="2" t="s">
        <v>185</v>
      </c>
      <c r="AM48" s="2" t="s">
        <v>186</v>
      </c>
      <c r="AN48" s="2" t="s">
        <v>187</v>
      </c>
      <c r="AO48" s="2" t="s">
        <v>188</v>
      </c>
      <c r="AP48" s="2" t="s">
        <v>189</v>
      </c>
      <c r="AQ48" s="2" t="s">
        <v>190</v>
      </c>
      <c r="AR48" s="2" t="s">
        <v>191</v>
      </c>
      <c r="AS48" s="2" t="s">
        <v>192</v>
      </c>
      <c r="AT48" s="2" t="s">
        <v>193</v>
      </c>
      <c r="AU48" s="2" t="s">
        <v>194</v>
      </c>
      <c r="AV48" s="2" t="s">
        <v>195</v>
      </c>
      <c r="AW48" s="2" t="s">
        <v>196</v>
      </c>
      <c r="AX48" s="2" t="s">
        <v>197</v>
      </c>
      <c r="AY48" s="2" t="s">
        <v>198</v>
      </c>
      <c r="AZ48" s="2" t="s">
        <v>199</v>
      </c>
      <c r="BA48" s="2" t="s">
        <v>200</v>
      </c>
      <c r="BB48" s="2" t="s">
        <v>201</v>
      </c>
      <c r="BC48" s="2" t="s">
        <v>202</v>
      </c>
      <c r="BD48" s="2" t="s">
        <v>203</v>
      </c>
      <c r="BE48" s="2" t="s">
        <v>204</v>
      </c>
      <c r="BF48" s="2" t="s">
        <v>205</v>
      </c>
      <c r="BG48" s="2" t="s">
        <v>206</v>
      </c>
      <c r="BH48" s="2" t="s">
        <v>207</v>
      </c>
      <c r="BI48" s="2" t="s">
        <v>208</v>
      </c>
      <c r="BJ48" s="2" t="s">
        <v>209</v>
      </c>
      <c r="BK48" s="2" t="s">
        <v>210</v>
      </c>
      <c r="BL48" s="2" t="s">
        <v>345</v>
      </c>
      <c r="BM48" s="2" t="s">
        <v>346</v>
      </c>
      <c r="BN48" s="2" t="s">
        <v>347</v>
      </c>
      <c r="BO48" s="2" t="s">
        <v>348</v>
      </c>
      <c r="BP48" s="2" t="s">
        <v>349</v>
      </c>
      <c r="BQ48" s="2" t="s">
        <v>350</v>
      </c>
      <c r="BR48" s="2" t="s">
        <v>351</v>
      </c>
      <c r="BS48" s="2" t="s">
        <v>352</v>
      </c>
      <c r="BT48" s="2" t="s">
        <v>353</v>
      </c>
      <c r="BU48" s="2" t="s">
        <v>354</v>
      </c>
      <c r="BV48" s="2" t="s">
        <v>355</v>
      </c>
      <c r="BW48" s="2" t="s">
        <v>356</v>
      </c>
      <c r="BX48" s="2" t="s">
        <v>357</v>
      </c>
      <c r="BY48" s="2" t="s">
        <v>358</v>
      </c>
      <c r="BZ48" s="2" t="s">
        <v>359</v>
      </c>
      <c r="CA48" s="2" t="s">
        <v>360</v>
      </c>
      <c r="CB48" s="2" t="s">
        <v>361</v>
      </c>
      <c r="CC48" s="2" t="s">
        <v>362</v>
      </c>
      <c r="CD48" s="2" t="s">
        <v>363</v>
      </c>
      <c r="CE48" s="2" t="s">
        <v>364</v>
      </c>
      <c r="CF48" s="2" t="s">
        <v>365</v>
      </c>
      <c r="CG48" s="2" t="s">
        <v>366</v>
      </c>
      <c r="CH48" s="2" t="s">
        <v>367</v>
      </c>
      <c r="CI48" s="2" t="s">
        <v>368</v>
      </c>
      <c r="CJ48" s="2" t="s">
        <v>369</v>
      </c>
      <c r="CK48" s="2" t="s">
        <v>370</v>
      </c>
      <c r="CL48" s="2" t="s">
        <v>371</v>
      </c>
      <c r="CM48" s="2" t="s">
        <v>372</v>
      </c>
      <c r="CN48" s="2" t="s">
        <v>373</v>
      </c>
      <c r="CO48" s="2" t="s">
        <v>374</v>
      </c>
      <c r="CP48" s="2" t="s">
        <v>375</v>
      </c>
      <c r="CQ48" s="2" t="s">
        <v>376</v>
      </c>
      <c r="CR48" s="2" t="s">
        <v>377</v>
      </c>
      <c r="CS48" s="2" t="s">
        <v>378</v>
      </c>
      <c r="CT48" s="2" t="s">
        <v>379</v>
      </c>
      <c r="CU48" s="2" t="s">
        <v>380</v>
      </c>
      <c r="CV48" s="2" t="s">
        <v>381</v>
      </c>
      <c r="CW48" s="2" t="s">
        <v>382</v>
      </c>
      <c r="CX48" s="2" t="s">
        <v>383</v>
      </c>
      <c r="CY48" s="2" t="s">
        <v>384</v>
      </c>
      <c r="CZ48" s="2" t="s">
        <v>385</v>
      </c>
      <c r="DA48" s="2" t="s">
        <v>386</v>
      </c>
      <c r="DB48" s="2" t="s">
        <v>387</v>
      </c>
      <c r="DC48" s="2" t="s">
        <v>388</v>
      </c>
      <c r="DD48" s="2" t="s">
        <v>389</v>
      </c>
      <c r="DE48" s="2" t="s">
        <v>390</v>
      </c>
      <c r="DF48" s="2" t="s">
        <v>391</v>
      </c>
      <c r="DG48" s="2" t="s">
        <v>392</v>
      </c>
      <c r="DH48" s="2" t="s">
        <v>393</v>
      </c>
      <c r="DI48" s="2" t="s">
        <v>394</v>
      </c>
      <c r="DJ48" s="2" t="s">
        <v>395</v>
      </c>
      <c r="DK48" s="2" t="s">
        <v>396</v>
      </c>
      <c r="DL48" s="2" t="s">
        <v>397</v>
      </c>
      <c r="DM48" s="2" t="s">
        <v>398</v>
      </c>
      <c r="DN48" s="2" t="s">
        <v>399</v>
      </c>
      <c r="DO48" s="2" t="s">
        <v>400</v>
      </c>
      <c r="DP48" s="2" t="s">
        <v>401</v>
      </c>
      <c r="DQ48" s="2" t="s">
        <v>402</v>
      </c>
      <c r="DR48" s="2" t="s">
        <v>403</v>
      </c>
      <c r="DS48" s="2" t="s">
        <v>404</v>
      </c>
      <c r="DT48" s="2" t="s">
        <v>405</v>
      </c>
      <c r="DU48" s="2" t="s">
        <v>406</v>
      </c>
      <c r="DV48" s="2" t="s">
        <v>407</v>
      </c>
      <c r="DW48" s="2" t="s">
        <v>408</v>
      </c>
      <c r="DX48" s="2" t="s">
        <v>409</v>
      </c>
      <c r="DY48" s="2" t="s">
        <v>410</v>
      </c>
      <c r="DZ48" s="2" t="s">
        <v>411</v>
      </c>
      <c r="EA48" s="2" t="s">
        <v>412</v>
      </c>
      <c r="EB48" s="2" t="s">
        <v>413</v>
      </c>
      <c r="EC48" s="2" t="s">
        <v>414</v>
      </c>
      <c r="ED48" s="2" t="s">
        <v>415</v>
      </c>
      <c r="EE48" s="2" t="s">
        <v>416</v>
      </c>
      <c r="EF48" s="2" t="s">
        <v>417</v>
      </c>
      <c r="EG48" s="2" t="s">
        <v>418</v>
      </c>
      <c r="EH48" s="2" t="s">
        <v>419</v>
      </c>
      <c r="EI48" s="2" t="s">
        <v>420</v>
      </c>
      <c r="EJ48" s="2" t="s">
        <v>421</v>
      </c>
      <c r="EK48" s="2" t="s">
        <v>422</v>
      </c>
      <c r="EL48" s="2" t="s">
        <v>423</v>
      </c>
      <c r="EM48" s="2" t="s">
        <v>424</v>
      </c>
      <c r="EN48" s="2" t="s">
        <v>425</v>
      </c>
      <c r="EO48" s="2" t="s">
        <v>426</v>
      </c>
      <c r="EP48" s="2" t="s">
        <v>427</v>
      </c>
      <c r="EQ48" s="2" t="s">
        <v>428</v>
      </c>
      <c r="ER48" s="2" t="s">
        <v>429</v>
      </c>
      <c r="ES48" s="2" t="s">
        <v>430</v>
      </c>
      <c r="ET48" s="2" t="s">
        <v>431</v>
      </c>
      <c r="EU48" s="2" t="s">
        <v>432</v>
      </c>
      <c r="EV48" s="2" t="s">
        <v>433</v>
      </c>
      <c r="EW48" s="2" t="s">
        <v>434</v>
      </c>
      <c r="EX48" s="2" t="s">
        <v>435</v>
      </c>
      <c r="EY48" s="2" t="s">
        <v>436</v>
      </c>
      <c r="EZ48" s="2" t="s">
        <v>437</v>
      </c>
      <c r="FA48" s="2" t="s">
        <v>438</v>
      </c>
      <c r="FB48" s="2" t="s">
        <v>439</v>
      </c>
      <c r="FC48" s="2" t="s">
        <v>440</v>
      </c>
      <c r="FD48" s="2" t="s">
        <v>441</v>
      </c>
      <c r="FE48" s="2" t="s">
        <v>442</v>
      </c>
      <c r="FF48" s="2" t="s">
        <v>443</v>
      </c>
      <c r="FG48" s="2" t="s">
        <v>444</v>
      </c>
      <c r="FH48" s="2" t="s">
        <v>445</v>
      </c>
      <c r="FI48" s="2" t="s">
        <v>446</v>
      </c>
      <c r="FJ48" s="2" t="s">
        <v>447</v>
      </c>
      <c r="FK48" s="2" t="s">
        <v>448</v>
      </c>
      <c r="FL48" s="2" t="s">
        <v>449</v>
      </c>
      <c r="FM48" s="2" t="s">
        <v>450</v>
      </c>
      <c r="FN48" s="2" t="s">
        <v>451</v>
      </c>
      <c r="FO48" s="2" t="s">
        <v>452</v>
      </c>
      <c r="FP48" s="2" t="s">
        <v>453</v>
      </c>
      <c r="FQ48" s="2" t="s">
        <v>454</v>
      </c>
      <c r="FR48" s="2" t="s">
        <v>455</v>
      </c>
      <c r="FS48" s="2" t="s">
        <v>456</v>
      </c>
      <c r="FT48" s="2" t="s">
        <v>457</v>
      </c>
      <c r="FU48" s="2" t="s">
        <v>458</v>
      </c>
      <c r="FV48" s="2" t="s">
        <v>459</v>
      </c>
      <c r="FW48" s="2" t="s">
        <v>460</v>
      </c>
      <c r="FX48" s="2" t="s">
        <v>461</v>
      </c>
      <c r="FY48" s="2" t="s">
        <v>462</v>
      </c>
      <c r="FZ48" s="2" t="s">
        <v>463</v>
      </c>
      <c r="GA48" s="2" t="s">
        <v>464</v>
      </c>
      <c r="GB48" s="2" t="s">
        <v>465</v>
      </c>
      <c r="GC48" s="2" t="s">
        <v>466</v>
      </c>
      <c r="GD48" s="2" t="s">
        <v>467</v>
      </c>
      <c r="GE48" s="2" t="s">
        <v>468</v>
      </c>
      <c r="GF48" s="2" t="s">
        <v>469</v>
      </c>
      <c r="GG48" s="2" t="s">
        <v>470</v>
      </c>
      <c r="GH48" s="2" t="s">
        <v>471</v>
      </c>
      <c r="GI48" s="2" t="s">
        <v>472</v>
      </c>
      <c r="GJ48" s="2" t="s">
        <v>473</v>
      </c>
      <c r="GK48" s="2" t="s">
        <v>474</v>
      </c>
      <c r="GL48" s="2" t="s">
        <v>475</v>
      </c>
      <c r="GM48" s="2" t="s">
        <v>476</v>
      </c>
      <c r="GN48" s="2" t="s">
        <v>477</v>
      </c>
      <c r="GO48" s="2" t="s">
        <v>478</v>
      </c>
      <c r="GP48" s="2" t="s">
        <v>479</v>
      </c>
      <c r="GQ48" s="2" t="s">
        <v>480</v>
      </c>
      <c r="GR48" s="2" t="s">
        <v>481</v>
      </c>
      <c r="GS48" s="2" t="s">
        <v>482</v>
      </c>
      <c r="GT48" s="2" t="s">
        <v>483</v>
      </c>
      <c r="GU48" s="2" t="s">
        <v>484</v>
      </c>
      <c r="GV48" s="2" t="s">
        <v>485</v>
      </c>
      <c r="GW48" s="2" t="s">
        <v>486</v>
      </c>
      <c r="GX48" s="2" t="s">
        <v>487</v>
      </c>
      <c r="GY48" s="2" t="s">
        <v>488</v>
      </c>
      <c r="GZ48" s="2" t="s">
        <v>489</v>
      </c>
      <c r="HA48" s="2" t="s">
        <v>490</v>
      </c>
      <c r="HB48" s="2" t="s">
        <v>491</v>
      </c>
      <c r="HC48" s="2" t="s">
        <v>492</v>
      </c>
      <c r="HD48" s="2" t="s">
        <v>493</v>
      </c>
      <c r="HE48" s="2" t="s">
        <v>494</v>
      </c>
      <c r="HF48" s="2" t="s">
        <v>495</v>
      </c>
      <c r="HG48" s="2" t="s">
        <v>496</v>
      </c>
      <c r="HH48" s="2" t="s">
        <v>497</v>
      </c>
      <c r="HI48" s="2" t="s">
        <v>498</v>
      </c>
      <c r="HJ48" s="2" t="s">
        <v>499</v>
      </c>
      <c r="HK48" s="2" t="s">
        <v>500</v>
      </c>
      <c r="HL48" s="2" t="s">
        <v>501</v>
      </c>
      <c r="HM48" s="2" t="s">
        <v>502</v>
      </c>
      <c r="HN48" s="2" t="s">
        <v>503</v>
      </c>
      <c r="HO48" s="2" t="s">
        <v>504</v>
      </c>
      <c r="HP48" s="2" t="s">
        <v>505</v>
      </c>
      <c r="HQ48" s="2" t="s">
        <v>506</v>
      </c>
      <c r="HR48" s="2" t="s">
        <v>507</v>
      </c>
      <c r="HS48" s="2" t="s">
        <v>508</v>
      </c>
      <c r="HT48" s="2" t="s">
        <v>509</v>
      </c>
      <c r="HU48" s="2" t="s">
        <v>510</v>
      </c>
      <c r="HV48" s="2" t="s">
        <v>511</v>
      </c>
      <c r="HW48" s="2" t="s">
        <v>512</v>
      </c>
      <c r="HX48" s="2" t="s">
        <v>513</v>
      </c>
      <c r="HY48" s="2" t="s">
        <v>514</v>
      </c>
      <c r="HZ48" s="2" t="s">
        <v>515</v>
      </c>
      <c r="IA48" s="2" t="s">
        <v>516</v>
      </c>
      <c r="IB48" s="2" t="s">
        <v>517</v>
      </c>
      <c r="IC48" s="2" t="s">
        <v>518</v>
      </c>
      <c r="ID48" s="2" t="s">
        <v>519</v>
      </c>
      <c r="IE48" s="2" t="s">
        <v>520</v>
      </c>
      <c r="IF48" s="2" t="s">
        <v>521</v>
      </c>
      <c r="IG48" s="2" t="s">
        <v>522</v>
      </c>
      <c r="IH48" s="2" t="s">
        <v>523</v>
      </c>
      <c r="II48" s="2" t="s">
        <v>524</v>
      </c>
      <c r="IJ48" s="2" t="s">
        <v>525</v>
      </c>
      <c r="IK48" s="2" t="s">
        <v>526</v>
      </c>
      <c r="IL48" s="2" t="s">
        <v>527</v>
      </c>
      <c r="IM48" s="2" t="s">
        <v>528</v>
      </c>
      <c r="IN48" s="2" t="s">
        <v>529</v>
      </c>
      <c r="IO48" s="2" t="s">
        <v>530</v>
      </c>
      <c r="IP48" s="2" t="s">
        <v>531</v>
      </c>
      <c r="IQ48" s="2" t="s">
        <v>532</v>
      </c>
      <c r="IR48" s="2" t="s">
        <v>533</v>
      </c>
      <c r="IS48" s="2" t="s">
        <v>534</v>
      </c>
      <c r="IT48" s="2" t="s">
        <v>535</v>
      </c>
      <c r="IU48" s="2" t="s">
        <v>536</v>
      </c>
      <c r="IV48" s="2" t="s">
        <v>537</v>
      </c>
      <c r="IW48" s="2" t="s">
        <v>538</v>
      </c>
      <c r="IX48" s="2" t="s">
        <v>539</v>
      </c>
      <c r="IY48" s="2" t="s">
        <v>540</v>
      </c>
      <c r="IZ48" s="2" t="s">
        <v>541</v>
      </c>
      <c r="JA48" s="2" t="s">
        <v>542</v>
      </c>
      <c r="JB48" s="2" t="s">
        <v>543</v>
      </c>
      <c r="JC48" s="2" t="s">
        <v>544</v>
      </c>
      <c r="JD48" s="2" t="s">
        <v>545</v>
      </c>
      <c r="JE48" s="2" t="s">
        <v>546</v>
      </c>
      <c r="JF48" s="2" t="s">
        <v>547</v>
      </c>
      <c r="JG48" s="2" t="s">
        <v>548</v>
      </c>
      <c r="JH48" s="2" t="s">
        <v>549</v>
      </c>
      <c r="JI48" s="2" t="s">
        <v>550</v>
      </c>
      <c r="JJ48" s="2" t="s">
        <v>551</v>
      </c>
      <c r="JK48" s="2" t="s">
        <v>552</v>
      </c>
      <c r="JL48" s="2" t="s">
        <v>553</v>
      </c>
      <c r="JM48" s="2" t="s">
        <v>554</v>
      </c>
      <c r="JN48" s="2" t="s">
        <v>555</v>
      </c>
      <c r="JO48" s="2" t="s">
        <v>556</v>
      </c>
      <c r="JP48" s="2" t="s">
        <v>557</v>
      </c>
      <c r="JQ48" s="2" t="s">
        <v>558</v>
      </c>
      <c r="JR48" s="2" t="s">
        <v>559</v>
      </c>
      <c r="JS48" s="2" t="s">
        <v>560</v>
      </c>
      <c r="JT48" s="2" t="s">
        <v>561</v>
      </c>
      <c r="JU48" s="2" t="s">
        <v>562</v>
      </c>
      <c r="JV48" s="2" t="s">
        <v>563</v>
      </c>
      <c r="JW48" s="2" t="s">
        <v>564</v>
      </c>
      <c r="JX48" s="2" t="s">
        <v>565</v>
      </c>
      <c r="JY48" s="2" t="s">
        <v>566</v>
      </c>
      <c r="JZ48" s="2" t="s">
        <v>567</v>
      </c>
      <c r="KA48" s="2" t="s">
        <v>568</v>
      </c>
      <c r="KB48" s="2" t="s">
        <v>569</v>
      </c>
      <c r="KC48" s="2" t="s">
        <v>570</v>
      </c>
      <c r="KD48" s="2" t="s">
        <v>571</v>
      </c>
      <c r="KE48" s="2" t="s">
        <v>572</v>
      </c>
      <c r="KF48" s="2" t="s">
        <v>573</v>
      </c>
      <c r="KG48" s="2" t="s">
        <v>574</v>
      </c>
      <c r="KH48" s="2" t="s">
        <v>575</v>
      </c>
      <c r="KI48" s="2" t="s">
        <v>576</v>
      </c>
      <c r="KJ48" s="2" t="s">
        <v>577</v>
      </c>
      <c r="KK48" s="2" t="s">
        <v>578</v>
      </c>
      <c r="KL48" s="2" t="s">
        <v>579</v>
      </c>
      <c r="KM48" s="2" t="s">
        <v>580</v>
      </c>
      <c r="KN48" s="2" t="s">
        <v>581</v>
      </c>
      <c r="KO48" s="2" t="s">
        <v>582</v>
      </c>
      <c r="KP48" s="2" t="s">
        <v>583</v>
      </c>
      <c r="KQ48" s="2" t="s">
        <v>584</v>
      </c>
      <c r="KR48" s="2" t="s">
        <v>585</v>
      </c>
      <c r="KS48" s="2" t="s">
        <v>586</v>
      </c>
      <c r="KT48" s="2" t="s">
        <v>587</v>
      </c>
      <c r="KU48" s="2" t="s">
        <v>588</v>
      </c>
      <c r="KV48" s="2" t="s">
        <v>589</v>
      </c>
      <c r="KW48" s="2" t="s">
        <v>590</v>
      </c>
      <c r="KX48" s="2" t="s">
        <v>591</v>
      </c>
      <c r="KY48" s="2" t="s">
        <v>592</v>
      </c>
      <c r="KZ48" s="2" t="s">
        <v>593</v>
      </c>
      <c r="LA48" s="2" t="s">
        <v>594</v>
      </c>
      <c r="LB48" s="2" t="s">
        <v>595</v>
      </c>
      <c r="LC48" s="2" t="s">
        <v>596</v>
      </c>
      <c r="LD48" s="2" t="s">
        <v>597</v>
      </c>
      <c r="LE48" s="2" t="s">
        <v>598</v>
      </c>
      <c r="LF48" s="2" t="s">
        <v>599</v>
      </c>
      <c r="LG48" s="2" t="s">
        <v>600</v>
      </c>
      <c r="LH48" s="2" t="s">
        <v>601</v>
      </c>
      <c r="LI48" s="2" t="s">
        <v>602</v>
      </c>
      <c r="LJ48" s="2" t="s">
        <v>603</v>
      </c>
      <c r="LK48" s="2" t="s">
        <v>604</v>
      </c>
      <c r="LL48" s="2" t="s">
        <v>605</v>
      </c>
      <c r="LM48" s="2" t="s">
        <v>606</v>
      </c>
      <c r="LN48" s="2" t="s">
        <v>607</v>
      </c>
      <c r="LO48" s="2" t="s">
        <v>608</v>
      </c>
      <c r="LP48" s="2" t="s">
        <v>609</v>
      </c>
      <c r="LQ48" s="2" t="s">
        <v>610</v>
      </c>
      <c r="LR48" s="2" t="s">
        <v>611</v>
      </c>
      <c r="LS48" s="2" t="s">
        <v>612</v>
      </c>
      <c r="LT48" s="2" t="s">
        <v>613</v>
      </c>
      <c r="LU48" s="2" t="s">
        <v>614</v>
      </c>
      <c r="LV48" s="2" t="s">
        <v>615</v>
      </c>
      <c r="LW48" s="2" t="s">
        <v>616</v>
      </c>
      <c r="LX48" s="2" t="s">
        <v>617</v>
      </c>
      <c r="LY48" s="2" t="s">
        <v>618</v>
      </c>
      <c r="LZ48" s="2" t="s">
        <v>619</v>
      </c>
      <c r="MA48" s="2" t="s">
        <v>620</v>
      </c>
      <c r="MB48" s="2" t="s">
        <v>621</v>
      </c>
      <c r="MC48" s="2" t="s">
        <v>622</v>
      </c>
      <c r="MD48" s="2" t="s">
        <v>623</v>
      </c>
      <c r="ME48" s="2" t="s">
        <v>624</v>
      </c>
      <c r="MF48" s="2" t="s">
        <v>625</v>
      </c>
      <c r="MG48" s="2" t="s">
        <v>626</v>
      </c>
      <c r="MH48" s="2" t="s">
        <v>627</v>
      </c>
      <c r="MI48" s="2" t="s">
        <v>628</v>
      </c>
      <c r="MJ48" s="2" t="s">
        <v>629</v>
      </c>
      <c r="MK48" s="2" t="s">
        <v>630</v>
      </c>
      <c r="ML48" s="2" t="s">
        <v>631</v>
      </c>
      <c r="MM48" s="2" t="s">
        <v>632</v>
      </c>
      <c r="MN48" s="2" t="s">
        <v>633</v>
      </c>
      <c r="MO48" s="2" t="s">
        <v>634</v>
      </c>
      <c r="MP48" s="2" t="s">
        <v>635</v>
      </c>
      <c r="MQ48" s="2" t="s">
        <v>636</v>
      </c>
      <c r="MR48" s="2" t="s">
        <v>637</v>
      </c>
      <c r="MS48" s="2" t="s">
        <v>638</v>
      </c>
      <c r="MT48" s="2" t="s">
        <v>639</v>
      </c>
      <c r="MU48" s="2" t="s">
        <v>640</v>
      </c>
      <c r="MV48" s="2" t="s">
        <v>641</v>
      </c>
      <c r="MW48" s="2" t="s">
        <v>642</v>
      </c>
      <c r="MX48" s="2" t="s">
        <v>643</v>
      </c>
      <c r="MY48" s="2" t="s">
        <v>644</v>
      </c>
    </row>
    <row r="49" spans="1:363" s="26" customFormat="1" x14ac:dyDescent="0.35">
      <c r="A49" s="26" t="s">
        <v>336</v>
      </c>
      <c r="C49" s="27" t="s">
        <v>336</v>
      </c>
      <c r="D49" s="28">
        <f>IF($D$16=D47,$D$21,$B$54)</f>
        <v>0</v>
      </c>
      <c r="E49" s="28">
        <f>IF($D$16=E47,$D$21,D54)</f>
        <v>0</v>
      </c>
      <c r="F49" s="28">
        <f t="shared" ref="F49:BQ49" si="20">IF($D$16=F47,$D$21,E54)</f>
        <v>0</v>
      </c>
      <c r="G49" s="28">
        <f>IF($D$16=G47,$D$21,F54)</f>
        <v>0</v>
      </c>
      <c r="H49" s="28">
        <f t="shared" si="20"/>
        <v>0</v>
      </c>
      <c r="I49" s="28">
        <f t="shared" si="20"/>
        <v>0</v>
      </c>
      <c r="J49" s="28">
        <f t="shared" si="20"/>
        <v>0</v>
      </c>
      <c r="K49" s="28">
        <f t="shared" si="20"/>
        <v>0</v>
      </c>
      <c r="L49" s="28">
        <f t="shared" si="20"/>
        <v>0</v>
      </c>
      <c r="M49" s="28">
        <f t="shared" si="20"/>
        <v>0</v>
      </c>
      <c r="N49" s="28">
        <f t="shared" si="20"/>
        <v>0</v>
      </c>
      <c r="O49" s="28">
        <f t="shared" si="20"/>
        <v>0</v>
      </c>
      <c r="P49" s="28">
        <f t="shared" si="20"/>
        <v>0</v>
      </c>
      <c r="Q49" s="28">
        <f t="shared" si="20"/>
        <v>0</v>
      </c>
      <c r="R49" s="28">
        <f t="shared" si="20"/>
        <v>0</v>
      </c>
      <c r="S49" s="28">
        <f t="shared" si="20"/>
        <v>0</v>
      </c>
      <c r="T49" s="28">
        <f t="shared" si="20"/>
        <v>0</v>
      </c>
      <c r="U49" s="28">
        <f t="shared" si="20"/>
        <v>0</v>
      </c>
      <c r="V49" s="28">
        <f t="shared" si="20"/>
        <v>0</v>
      </c>
      <c r="W49" s="28">
        <f t="shared" si="20"/>
        <v>0</v>
      </c>
      <c r="X49" s="28">
        <f t="shared" si="20"/>
        <v>0</v>
      </c>
      <c r="Y49" s="28">
        <f t="shared" si="20"/>
        <v>0</v>
      </c>
      <c r="Z49" s="28">
        <f t="shared" si="20"/>
        <v>0</v>
      </c>
      <c r="AA49" s="28">
        <f t="shared" si="20"/>
        <v>0</v>
      </c>
      <c r="AB49" s="28">
        <f t="shared" si="20"/>
        <v>0</v>
      </c>
      <c r="AC49" s="28">
        <f t="shared" si="20"/>
        <v>0</v>
      </c>
      <c r="AD49" s="28">
        <f t="shared" si="20"/>
        <v>0</v>
      </c>
      <c r="AE49" s="28">
        <f t="shared" si="20"/>
        <v>0</v>
      </c>
      <c r="AF49" s="28">
        <f t="shared" si="20"/>
        <v>0</v>
      </c>
      <c r="AG49" s="28">
        <f t="shared" si="20"/>
        <v>0</v>
      </c>
      <c r="AH49" s="28">
        <f t="shared" si="20"/>
        <v>0</v>
      </c>
      <c r="AI49" s="28">
        <f t="shared" si="20"/>
        <v>0</v>
      </c>
      <c r="AJ49" s="28">
        <f t="shared" si="20"/>
        <v>0</v>
      </c>
      <c r="AK49" s="28">
        <f t="shared" si="20"/>
        <v>0</v>
      </c>
      <c r="AL49" s="28">
        <f t="shared" si="20"/>
        <v>0</v>
      </c>
      <c r="AM49" s="28">
        <f t="shared" si="20"/>
        <v>0</v>
      </c>
      <c r="AN49" s="28">
        <f t="shared" si="20"/>
        <v>0</v>
      </c>
      <c r="AO49" s="28">
        <f t="shared" si="20"/>
        <v>0</v>
      </c>
      <c r="AP49" s="28">
        <f t="shared" si="20"/>
        <v>0</v>
      </c>
      <c r="AQ49" s="28">
        <f t="shared" si="20"/>
        <v>0</v>
      </c>
      <c r="AR49" s="28">
        <f t="shared" si="20"/>
        <v>0</v>
      </c>
      <c r="AS49" s="28">
        <f t="shared" si="20"/>
        <v>0</v>
      </c>
      <c r="AT49" s="28">
        <f t="shared" si="20"/>
        <v>0</v>
      </c>
      <c r="AU49" s="28">
        <f t="shared" si="20"/>
        <v>0</v>
      </c>
      <c r="AV49" s="28">
        <f t="shared" si="20"/>
        <v>0</v>
      </c>
      <c r="AW49" s="28">
        <f t="shared" si="20"/>
        <v>0</v>
      </c>
      <c r="AX49" s="28">
        <f t="shared" si="20"/>
        <v>0</v>
      </c>
      <c r="AY49" s="28">
        <f t="shared" si="20"/>
        <v>0</v>
      </c>
      <c r="AZ49" s="28">
        <f t="shared" si="20"/>
        <v>0</v>
      </c>
      <c r="BA49" s="28">
        <f t="shared" si="20"/>
        <v>0</v>
      </c>
      <c r="BB49" s="28">
        <f t="shared" si="20"/>
        <v>0</v>
      </c>
      <c r="BC49" s="28">
        <f t="shared" si="20"/>
        <v>0</v>
      </c>
      <c r="BD49" s="28">
        <f t="shared" si="20"/>
        <v>0</v>
      </c>
      <c r="BE49" s="28">
        <f t="shared" si="20"/>
        <v>0</v>
      </c>
      <c r="BF49" s="28">
        <f t="shared" si="20"/>
        <v>0</v>
      </c>
      <c r="BG49" s="28">
        <f t="shared" si="20"/>
        <v>0</v>
      </c>
      <c r="BH49" s="28">
        <f t="shared" si="20"/>
        <v>0</v>
      </c>
      <c r="BI49" s="28">
        <f t="shared" si="20"/>
        <v>0</v>
      </c>
      <c r="BJ49" s="28">
        <f t="shared" si="20"/>
        <v>0</v>
      </c>
      <c r="BK49" s="28">
        <f t="shared" si="20"/>
        <v>0</v>
      </c>
      <c r="BL49" s="28">
        <f t="shared" si="20"/>
        <v>0</v>
      </c>
      <c r="BM49" s="28">
        <f t="shared" si="20"/>
        <v>0</v>
      </c>
      <c r="BN49" s="28">
        <f t="shared" si="20"/>
        <v>0</v>
      </c>
      <c r="BO49" s="28">
        <f t="shared" si="20"/>
        <v>0</v>
      </c>
      <c r="BP49" s="28">
        <f t="shared" si="20"/>
        <v>0</v>
      </c>
      <c r="BQ49" s="28">
        <f t="shared" si="20"/>
        <v>0</v>
      </c>
      <c r="BR49" s="28">
        <f t="shared" ref="BR49:EC49" si="21">IF($D$16=BR47,$D$21,BQ54)</f>
        <v>0</v>
      </c>
      <c r="BS49" s="28">
        <f t="shared" si="21"/>
        <v>0</v>
      </c>
      <c r="BT49" s="28">
        <f t="shared" si="21"/>
        <v>0</v>
      </c>
      <c r="BU49" s="28">
        <f t="shared" si="21"/>
        <v>0</v>
      </c>
      <c r="BV49" s="28">
        <f t="shared" si="21"/>
        <v>0</v>
      </c>
      <c r="BW49" s="28">
        <f t="shared" si="21"/>
        <v>0</v>
      </c>
      <c r="BX49" s="28">
        <f t="shared" si="21"/>
        <v>0</v>
      </c>
      <c r="BY49" s="28">
        <f t="shared" si="21"/>
        <v>0</v>
      </c>
      <c r="BZ49" s="28">
        <f t="shared" si="21"/>
        <v>0</v>
      </c>
      <c r="CA49" s="28">
        <f t="shared" si="21"/>
        <v>0</v>
      </c>
      <c r="CB49" s="28">
        <f t="shared" si="21"/>
        <v>0</v>
      </c>
      <c r="CC49" s="28">
        <f t="shared" si="21"/>
        <v>0</v>
      </c>
      <c r="CD49" s="28">
        <f t="shared" si="21"/>
        <v>0</v>
      </c>
      <c r="CE49" s="28">
        <f t="shared" si="21"/>
        <v>0</v>
      </c>
      <c r="CF49" s="28">
        <f t="shared" si="21"/>
        <v>0</v>
      </c>
      <c r="CG49" s="28">
        <f t="shared" si="21"/>
        <v>0</v>
      </c>
      <c r="CH49" s="28">
        <f t="shared" si="21"/>
        <v>0</v>
      </c>
      <c r="CI49" s="28">
        <f t="shared" si="21"/>
        <v>0</v>
      </c>
      <c r="CJ49" s="28">
        <f t="shared" si="21"/>
        <v>0</v>
      </c>
      <c r="CK49" s="28">
        <f t="shared" si="21"/>
        <v>0</v>
      </c>
      <c r="CL49" s="28">
        <f t="shared" si="21"/>
        <v>0</v>
      </c>
      <c r="CM49" s="28">
        <f t="shared" si="21"/>
        <v>0</v>
      </c>
      <c r="CN49" s="28">
        <f t="shared" si="21"/>
        <v>0</v>
      </c>
      <c r="CO49" s="28">
        <f t="shared" si="21"/>
        <v>0</v>
      </c>
      <c r="CP49" s="28">
        <f t="shared" si="21"/>
        <v>0</v>
      </c>
      <c r="CQ49" s="28">
        <f t="shared" si="21"/>
        <v>0</v>
      </c>
      <c r="CR49" s="28">
        <f t="shared" si="21"/>
        <v>0</v>
      </c>
      <c r="CS49" s="28">
        <f t="shared" si="21"/>
        <v>0</v>
      </c>
      <c r="CT49" s="28">
        <f t="shared" si="21"/>
        <v>0</v>
      </c>
      <c r="CU49" s="28">
        <f t="shared" si="21"/>
        <v>0</v>
      </c>
      <c r="CV49" s="28">
        <f t="shared" si="21"/>
        <v>0</v>
      </c>
      <c r="CW49" s="28">
        <f t="shared" si="21"/>
        <v>0</v>
      </c>
      <c r="CX49" s="28">
        <f t="shared" si="21"/>
        <v>0</v>
      </c>
      <c r="CY49" s="28">
        <f t="shared" si="21"/>
        <v>0</v>
      </c>
      <c r="CZ49" s="28">
        <f t="shared" si="21"/>
        <v>0</v>
      </c>
      <c r="DA49" s="28">
        <f t="shared" si="21"/>
        <v>0</v>
      </c>
      <c r="DB49" s="28">
        <f t="shared" si="21"/>
        <v>0</v>
      </c>
      <c r="DC49" s="28">
        <f t="shared" si="21"/>
        <v>0</v>
      </c>
      <c r="DD49" s="28">
        <f t="shared" si="21"/>
        <v>0</v>
      </c>
      <c r="DE49" s="28">
        <f t="shared" si="21"/>
        <v>0</v>
      </c>
      <c r="DF49" s="28">
        <f t="shared" si="21"/>
        <v>0</v>
      </c>
      <c r="DG49" s="28">
        <f t="shared" si="21"/>
        <v>0</v>
      </c>
      <c r="DH49" s="28">
        <f t="shared" si="21"/>
        <v>0</v>
      </c>
      <c r="DI49" s="28">
        <f t="shared" si="21"/>
        <v>0</v>
      </c>
      <c r="DJ49" s="28">
        <f t="shared" si="21"/>
        <v>0</v>
      </c>
      <c r="DK49" s="28">
        <f t="shared" si="21"/>
        <v>0</v>
      </c>
      <c r="DL49" s="28">
        <f t="shared" si="21"/>
        <v>0</v>
      </c>
      <c r="DM49" s="28">
        <f t="shared" si="21"/>
        <v>0</v>
      </c>
      <c r="DN49" s="28">
        <f t="shared" si="21"/>
        <v>0</v>
      </c>
      <c r="DO49" s="28">
        <f t="shared" si="21"/>
        <v>0</v>
      </c>
      <c r="DP49" s="28">
        <f t="shared" si="21"/>
        <v>0</v>
      </c>
      <c r="DQ49" s="28">
        <f t="shared" si="21"/>
        <v>0</v>
      </c>
      <c r="DR49" s="28">
        <f t="shared" si="21"/>
        <v>0</v>
      </c>
      <c r="DS49" s="28">
        <f t="shared" si="21"/>
        <v>0</v>
      </c>
      <c r="DT49" s="28">
        <f t="shared" si="21"/>
        <v>0</v>
      </c>
      <c r="DU49" s="28">
        <f t="shared" si="21"/>
        <v>0</v>
      </c>
      <c r="DV49" s="28">
        <f t="shared" si="21"/>
        <v>0</v>
      </c>
      <c r="DW49" s="28">
        <f t="shared" si="21"/>
        <v>0</v>
      </c>
      <c r="DX49" s="28">
        <f t="shared" si="21"/>
        <v>0</v>
      </c>
      <c r="DY49" s="28">
        <f t="shared" si="21"/>
        <v>0</v>
      </c>
      <c r="DZ49" s="28">
        <f t="shared" si="21"/>
        <v>0</v>
      </c>
      <c r="EA49" s="28">
        <f t="shared" si="21"/>
        <v>0</v>
      </c>
      <c r="EB49" s="28">
        <f t="shared" si="21"/>
        <v>0</v>
      </c>
      <c r="EC49" s="28">
        <f t="shared" si="21"/>
        <v>0</v>
      </c>
      <c r="ED49" s="28">
        <f t="shared" ref="ED49:GO49" si="22">IF($D$16=ED47,$D$21,EC54)</f>
        <v>0</v>
      </c>
      <c r="EE49" s="28">
        <f t="shared" si="22"/>
        <v>0</v>
      </c>
      <c r="EF49" s="28">
        <f t="shared" si="22"/>
        <v>0</v>
      </c>
      <c r="EG49" s="28">
        <f t="shared" si="22"/>
        <v>0</v>
      </c>
      <c r="EH49" s="28">
        <f t="shared" si="22"/>
        <v>0</v>
      </c>
      <c r="EI49" s="28">
        <f t="shared" si="22"/>
        <v>0</v>
      </c>
      <c r="EJ49" s="28">
        <f t="shared" si="22"/>
        <v>0</v>
      </c>
      <c r="EK49" s="28">
        <f t="shared" si="22"/>
        <v>0</v>
      </c>
      <c r="EL49" s="28">
        <f t="shared" si="22"/>
        <v>0</v>
      </c>
      <c r="EM49" s="28">
        <f t="shared" si="22"/>
        <v>0</v>
      </c>
      <c r="EN49" s="28">
        <f t="shared" si="22"/>
        <v>0</v>
      </c>
      <c r="EO49" s="28">
        <f t="shared" si="22"/>
        <v>0</v>
      </c>
      <c r="EP49" s="28">
        <f t="shared" si="22"/>
        <v>0</v>
      </c>
      <c r="EQ49" s="28">
        <f t="shared" si="22"/>
        <v>0</v>
      </c>
      <c r="ER49" s="28">
        <f t="shared" si="22"/>
        <v>0</v>
      </c>
      <c r="ES49" s="28">
        <f t="shared" si="22"/>
        <v>0</v>
      </c>
      <c r="ET49" s="28">
        <f t="shared" si="22"/>
        <v>0</v>
      </c>
      <c r="EU49" s="28">
        <f t="shared" si="22"/>
        <v>0</v>
      </c>
      <c r="EV49" s="28">
        <f t="shared" si="22"/>
        <v>0</v>
      </c>
      <c r="EW49" s="28">
        <f t="shared" si="22"/>
        <v>0</v>
      </c>
      <c r="EX49" s="28">
        <f t="shared" si="22"/>
        <v>0</v>
      </c>
      <c r="EY49" s="28">
        <f t="shared" si="22"/>
        <v>0</v>
      </c>
      <c r="EZ49" s="28">
        <f t="shared" si="22"/>
        <v>0</v>
      </c>
      <c r="FA49" s="28">
        <f t="shared" si="22"/>
        <v>0</v>
      </c>
      <c r="FB49" s="28">
        <f t="shared" si="22"/>
        <v>0</v>
      </c>
      <c r="FC49" s="28">
        <f t="shared" si="22"/>
        <v>0</v>
      </c>
      <c r="FD49" s="28">
        <f t="shared" si="22"/>
        <v>0</v>
      </c>
      <c r="FE49" s="28">
        <f t="shared" si="22"/>
        <v>0</v>
      </c>
      <c r="FF49" s="28">
        <f t="shared" si="22"/>
        <v>0</v>
      </c>
      <c r="FG49" s="28">
        <f t="shared" si="22"/>
        <v>0</v>
      </c>
      <c r="FH49" s="28">
        <f t="shared" si="22"/>
        <v>0</v>
      </c>
      <c r="FI49" s="28">
        <f t="shared" si="22"/>
        <v>0</v>
      </c>
      <c r="FJ49" s="28">
        <f t="shared" si="22"/>
        <v>0</v>
      </c>
      <c r="FK49" s="28">
        <f t="shared" si="22"/>
        <v>0</v>
      </c>
      <c r="FL49" s="28">
        <f t="shared" si="22"/>
        <v>0</v>
      </c>
      <c r="FM49" s="28">
        <f t="shared" si="22"/>
        <v>0</v>
      </c>
      <c r="FN49" s="28">
        <f t="shared" si="22"/>
        <v>0</v>
      </c>
      <c r="FO49" s="28">
        <f t="shared" si="22"/>
        <v>0</v>
      </c>
      <c r="FP49" s="28">
        <f t="shared" si="22"/>
        <v>0</v>
      </c>
      <c r="FQ49" s="28">
        <f t="shared" si="22"/>
        <v>0</v>
      </c>
      <c r="FR49" s="28">
        <f t="shared" si="22"/>
        <v>0</v>
      </c>
      <c r="FS49" s="28">
        <f t="shared" si="22"/>
        <v>0</v>
      </c>
      <c r="FT49" s="28">
        <f t="shared" si="22"/>
        <v>0</v>
      </c>
      <c r="FU49" s="28">
        <f t="shared" si="22"/>
        <v>0</v>
      </c>
      <c r="FV49" s="28">
        <f t="shared" si="22"/>
        <v>0</v>
      </c>
      <c r="FW49" s="28">
        <f t="shared" si="22"/>
        <v>0</v>
      </c>
      <c r="FX49" s="28">
        <f t="shared" si="22"/>
        <v>0</v>
      </c>
      <c r="FY49" s="28">
        <f t="shared" si="22"/>
        <v>0</v>
      </c>
      <c r="FZ49" s="28">
        <f t="shared" si="22"/>
        <v>0</v>
      </c>
      <c r="GA49" s="28">
        <f t="shared" si="22"/>
        <v>0</v>
      </c>
      <c r="GB49" s="28">
        <f t="shared" si="22"/>
        <v>0</v>
      </c>
      <c r="GC49" s="28">
        <f t="shared" si="22"/>
        <v>0</v>
      </c>
      <c r="GD49" s="28">
        <f t="shared" si="22"/>
        <v>0</v>
      </c>
      <c r="GE49" s="28">
        <f t="shared" si="22"/>
        <v>0</v>
      </c>
      <c r="GF49" s="28">
        <f t="shared" si="22"/>
        <v>0</v>
      </c>
      <c r="GG49" s="28">
        <f t="shared" si="22"/>
        <v>0</v>
      </c>
      <c r="GH49" s="28">
        <f t="shared" si="22"/>
        <v>0</v>
      </c>
      <c r="GI49" s="28">
        <f t="shared" si="22"/>
        <v>0</v>
      </c>
      <c r="GJ49" s="28">
        <f t="shared" si="22"/>
        <v>0</v>
      </c>
      <c r="GK49" s="28">
        <f t="shared" si="22"/>
        <v>0</v>
      </c>
      <c r="GL49" s="28">
        <f t="shared" si="22"/>
        <v>0</v>
      </c>
      <c r="GM49" s="28">
        <f t="shared" si="22"/>
        <v>0</v>
      </c>
      <c r="GN49" s="28">
        <f t="shared" si="22"/>
        <v>0</v>
      </c>
      <c r="GO49" s="28">
        <f t="shared" si="22"/>
        <v>0</v>
      </c>
      <c r="GP49" s="28">
        <f t="shared" ref="GP49:JA49" si="23">IF($D$16=GP47,$D$21,GO54)</f>
        <v>0</v>
      </c>
      <c r="GQ49" s="28">
        <f t="shared" si="23"/>
        <v>0</v>
      </c>
      <c r="GR49" s="28">
        <f t="shared" si="23"/>
        <v>0</v>
      </c>
      <c r="GS49" s="28">
        <f t="shared" si="23"/>
        <v>0</v>
      </c>
      <c r="GT49" s="28">
        <f t="shared" si="23"/>
        <v>0</v>
      </c>
      <c r="GU49" s="28">
        <f t="shared" si="23"/>
        <v>0</v>
      </c>
      <c r="GV49" s="28">
        <f t="shared" si="23"/>
        <v>0</v>
      </c>
      <c r="GW49" s="28">
        <f t="shared" si="23"/>
        <v>0</v>
      </c>
      <c r="GX49" s="28">
        <f t="shared" si="23"/>
        <v>0</v>
      </c>
      <c r="GY49" s="28">
        <f t="shared" si="23"/>
        <v>0</v>
      </c>
      <c r="GZ49" s="28">
        <f t="shared" si="23"/>
        <v>0</v>
      </c>
      <c r="HA49" s="28">
        <f t="shared" si="23"/>
        <v>0</v>
      </c>
      <c r="HB49" s="28">
        <f t="shared" si="23"/>
        <v>0</v>
      </c>
      <c r="HC49" s="28">
        <f t="shared" si="23"/>
        <v>0</v>
      </c>
      <c r="HD49" s="28">
        <f t="shared" si="23"/>
        <v>0</v>
      </c>
      <c r="HE49" s="28">
        <f t="shared" si="23"/>
        <v>0</v>
      </c>
      <c r="HF49" s="28">
        <f t="shared" si="23"/>
        <v>0</v>
      </c>
      <c r="HG49" s="28">
        <f t="shared" si="23"/>
        <v>0</v>
      </c>
      <c r="HH49" s="28">
        <f t="shared" si="23"/>
        <v>0</v>
      </c>
      <c r="HI49" s="28">
        <f t="shared" si="23"/>
        <v>0</v>
      </c>
      <c r="HJ49" s="28">
        <f t="shared" si="23"/>
        <v>0</v>
      </c>
      <c r="HK49" s="28">
        <f t="shared" si="23"/>
        <v>0</v>
      </c>
      <c r="HL49" s="28">
        <f t="shared" si="23"/>
        <v>0</v>
      </c>
      <c r="HM49" s="28">
        <f t="shared" si="23"/>
        <v>0</v>
      </c>
      <c r="HN49" s="28">
        <f t="shared" si="23"/>
        <v>0</v>
      </c>
      <c r="HO49" s="28">
        <f t="shared" si="23"/>
        <v>0</v>
      </c>
      <c r="HP49" s="28">
        <f t="shared" si="23"/>
        <v>0</v>
      </c>
      <c r="HQ49" s="28">
        <f t="shared" si="23"/>
        <v>0</v>
      </c>
      <c r="HR49" s="28">
        <f t="shared" si="23"/>
        <v>0</v>
      </c>
      <c r="HS49" s="28">
        <f t="shared" si="23"/>
        <v>0</v>
      </c>
      <c r="HT49" s="28">
        <f t="shared" si="23"/>
        <v>0</v>
      </c>
      <c r="HU49" s="28">
        <f t="shared" si="23"/>
        <v>0</v>
      </c>
      <c r="HV49" s="28">
        <f t="shared" si="23"/>
        <v>0</v>
      </c>
      <c r="HW49" s="28">
        <f t="shared" si="23"/>
        <v>0</v>
      </c>
      <c r="HX49" s="28">
        <f t="shared" si="23"/>
        <v>0</v>
      </c>
      <c r="HY49" s="28">
        <f t="shared" si="23"/>
        <v>0</v>
      </c>
      <c r="HZ49" s="28">
        <f t="shared" si="23"/>
        <v>0</v>
      </c>
      <c r="IA49" s="28">
        <f t="shared" si="23"/>
        <v>0</v>
      </c>
      <c r="IB49" s="28">
        <f t="shared" si="23"/>
        <v>0</v>
      </c>
      <c r="IC49" s="28">
        <f t="shared" si="23"/>
        <v>0</v>
      </c>
      <c r="ID49" s="28">
        <f t="shared" si="23"/>
        <v>0</v>
      </c>
      <c r="IE49" s="28">
        <f t="shared" si="23"/>
        <v>0</v>
      </c>
      <c r="IF49" s="28">
        <f t="shared" si="23"/>
        <v>0</v>
      </c>
      <c r="IG49" s="28">
        <f t="shared" si="23"/>
        <v>0</v>
      </c>
      <c r="IH49" s="28">
        <f t="shared" si="23"/>
        <v>0</v>
      </c>
      <c r="II49" s="28">
        <f t="shared" si="23"/>
        <v>0</v>
      </c>
      <c r="IJ49" s="28">
        <f t="shared" si="23"/>
        <v>0</v>
      </c>
      <c r="IK49" s="28">
        <f t="shared" si="23"/>
        <v>0</v>
      </c>
      <c r="IL49" s="28">
        <f t="shared" si="23"/>
        <v>0</v>
      </c>
      <c r="IM49" s="28">
        <f t="shared" si="23"/>
        <v>0</v>
      </c>
      <c r="IN49" s="28">
        <f t="shared" si="23"/>
        <v>0</v>
      </c>
      <c r="IO49" s="28">
        <f t="shared" si="23"/>
        <v>0</v>
      </c>
      <c r="IP49" s="28">
        <f t="shared" si="23"/>
        <v>0</v>
      </c>
      <c r="IQ49" s="28">
        <f t="shared" si="23"/>
        <v>0</v>
      </c>
      <c r="IR49" s="28">
        <f t="shared" si="23"/>
        <v>0</v>
      </c>
      <c r="IS49" s="28">
        <f t="shared" si="23"/>
        <v>0</v>
      </c>
      <c r="IT49" s="28">
        <f t="shared" si="23"/>
        <v>0</v>
      </c>
      <c r="IU49" s="28">
        <f t="shared" si="23"/>
        <v>0</v>
      </c>
      <c r="IV49" s="28">
        <f t="shared" si="23"/>
        <v>0</v>
      </c>
      <c r="IW49" s="28">
        <f t="shared" si="23"/>
        <v>0</v>
      </c>
      <c r="IX49" s="28">
        <f t="shared" si="23"/>
        <v>0</v>
      </c>
      <c r="IY49" s="28">
        <f t="shared" si="23"/>
        <v>0</v>
      </c>
      <c r="IZ49" s="28">
        <f t="shared" si="23"/>
        <v>0</v>
      </c>
      <c r="JA49" s="28">
        <f t="shared" si="23"/>
        <v>0</v>
      </c>
      <c r="JB49" s="28">
        <f t="shared" ref="JB49:LM49" si="24">IF($D$16=JB47,$D$21,JA54)</f>
        <v>0</v>
      </c>
      <c r="JC49" s="28">
        <f t="shared" si="24"/>
        <v>0</v>
      </c>
      <c r="JD49" s="28">
        <f t="shared" si="24"/>
        <v>0</v>
      </c>
      <c r="JE49" s="28">
        <f t="shared" si="24"/>
        <v>0</v>
      </c>
      <c r="JF49" s="28">
        <f t="shared" si="24"/>
        <v>0</v>
      </c>
      <c r="JG49" s="28">
        <f t="shared" si="24"/>
        <v>0</v>
      </c>
      <c r="JH49" s="28">
        <f t="shared" si="24"/>
        <v>0</v>
      </c>
      <c r="JI49" s="28">
        <f t="shared" si="24"/>
        <v>0</v>
      </c>
      <c r="JJ49" s="28">
        <f t="shared" si="24"/>
        <v>0</v>
      </c>
      <c r="JK49" s="28">
        <f t="shared" si="24"/>
        <v>0</v>
      </c>
      <c r="JL49" s="28">
        <f t="shared" si="24"/>
        <v>0</v>
      </c>
      <c r="JM49" s="28">
        <f t="shared" si="24"/>
        <v>0</v>
      </c>
      <c r="JN49" s="28">
        <f t="shared" si="24"/>
        <v>0</v>
      </c>
      <c r="JO49" s="28">
        <f t="shared" si="24"/>
        <v>0</v>
      </c>
      <c r="JP49" s="28">
        <f t="shared" si="24"/>
        <v>0</v>
      </c>
      <c r="JQ49" s="28">
        <f t="shared" si="24"/>
        <v>0</v>
      </c>
      <c r="JR49" s="28">
        <f t="shared" si="24"/>
        <v>0</v>
      </c>
      <c r="JS49" s="28">
        <f t="shared" si="24"/>
        <v>0</v>
      </c>
      <c r="JT49" s="28">
        <f t="shared" si="24"/>
        <v>0</v>
      </c>
      <c r="JU49" s="28">
        <f t="shared" si="24"/>
        <v>0</v>
      </c>
      <c r="JV49" s="28">
        <f t="shared" si="24"/>
        <v>0</v>
      </c>
      <c r="JW49" s="28">
        <f t="shared" si="24"/>
        <v>0</v>
      </c>
      <c r="JX49" s="28">
        <f t="shared" si="24"/>
        <v>0</v>
      </c>
      <c r="JY49" s="28">
        <f t="shared" si="24"/>
        <v>0</v>
      </c>
      <c r="JZ49" s="28">
        <f t="shared" si="24"/>
        <v>0</v>
      </c>
      <c r="KA49" s="28">
        <f t="shared" si="24"/>
        <v>0</v>
      </c>
      <c r="KB49" s="28">
        <f t="shared" si="24"/>
        <v>0</v>
      </c>
      <c r="KC49" s="28">
        <f t="shared" si="24"/>
        <v>0</v>
      </c>
      <c r="KD49" s="28">
        <f t="shared" si="24"/>
        <v>0</v>
      </c>
      <c r="KE49" s="28">
        <f t="shared" si="24"/>
        <v>0</v>
      </c>
      <c r="KF49" s="28">
        <f t="shared" si="24"/>
        <v>0</v>
      </c>
      <c r="KG49" s="28">
        <f t="shared" si="24"/>
        <v>0</v>
      </c>
      <c r="KH49" s="28">
        <f t="shared" si="24"/>
        <v>0</v>
      </c>
      <c r="KI49" s="28">
        <f t="shared" si="24"/>
        <v>0</v>
      </c>
      <c r="KJ49" s="28">
        <f t="shared" si="24"/>
        <v>0</v>
      </c>
      <c r="KK49" s="28">
        <f t="shared" si="24"/>
        <v>0</v>
      </c>
      <c r="KL49" s="28">
        <f t="shared" si="24"/>
        <v>0</v>
      </c>
      <c r="KM49" s="28">
        <f t="shared" si="24"/>
        <v>0</v>
      </c>
      <c r="KN49" s="28">
        <f t="shared" si="24"/>
        <v>0</v>
      </c>
      <c r="KO49" s="28">
        <f t="shared" si="24"/>
        <v>0</v>
      </c>
      <c r="KP49" s="28">
        <f t="shared" si="24"/>
        <v>0</v>
      </c>
      <c r="KQ49" s="28">
        <f t="shared" si="24"/>
        <v>0</v>
      </c>
      <c r="KR49" s="28">
        <f t="shared" si="24"/>
        <v>0</v>
      </c>
      <c r="KS49" s="28">
        <f t="shared" si="24"/>
        <v>0</v>
      </c>
      <c r="KT49" s="28">
        <f t="shared" si="24"/>
        <v>0</v>
      </c>
      <c r="KU49" s="28">
        <f t="shared" si="24"/>
        <v>0</v>
      </c>
      <c r="KV49" s="28">
        <f t="shared" si="24"/>
        <v>0</v>
      </c>
      <c r="KW49" s="28">
        <f t="shared" si="24"/>
        <v>0</v>
      </c>
      <c r="KX49" s="28">
        <f t="shared" si="24"/>
        <v>0</v>
      </c>
      <c r="KY49" s="28">
        <f t="shared" si="24"/>
        <v>0</v>
      </c>
      <c r="KZ49" s="28">
        <f t="shared" si="24"/>
        <v>0</v>
      </c>
      <c r="LA49" s="28">
        <f t="shared" si="24"/>
        <v>0</v>
      </c>
      <c r="LB49" s="28">
        <f t="shared" si="24"/>
        <v>0</v>
      </c>
      <c r="LC49" s="28">
        <f t="shared" si="24"/>
        <v>0</v>
      </c>
      <c r="LD49" s="28">
        <f t="shared" si="24"/>
        <v>0</v>
      </c>
      <c r="LE49" s="28">
        <f t="shared" si="24"/>
        <v>0</v>
      </c>
      <c r="LF49" s="28">
        <f t="shared" si="24"/>
        <v>0</v>
      </c>
      <c r="LG49" s="28">
        <f t="shared" si="24"/>
        <v>0</v>
      </c>
      <c r="LH49" s="28">
        <f t="shared" si="24"/>
        <v>0</v>
      </c>
      <c r="LI49" s="28">
        <f t="shared" si="24"/>
        <v>0</v>
      </c>
      <c r="LJ49" s="28">
        <f t="shared" si="24"/>
        <v>0</v>
      </c>
      <c r="LK49" s="28">
        <f t="shared" si="24"/>
        <v>0</v>
      </c>
      <c r="LL49" s="28">
        <f t="shared" si="24"/>
        <v>0</v>
      </c>
      <c r="LM49" s="28">
        <f t="shared" si="24"/>
        <v>0</v>
      </c>
      <c r="LN49" s="28">
        <f t="shared" ref="LN49:MY49" si="25">IF($D$16=LN47,$D$21,LM54)</f>
        <v>0</v>
      </c>
      <c r="LO49" s="28">
        <f t="shared" si="25"/>
        <v>0</v>
      </c>
      <c r="LP49" s="28">
        <f t="shared" si="25"/>
        <v>0</v>
      </c>
      <c r="LQ49" s="28">
        <f t="shared" si="25"/>
        <v>0</v>
      </c>
      <c r="LR49" s="28">
        <f t="shared" si="25"/>
        <v>0</v>
      </c>
      <c r="LS49" s="28">
        <f t="shared" si="25"/>
        <v>0</v>
      </c>
      <c r="LT49" s="28">
        <f t="shared" si="25"/>
        <v>0</v>
      </c>
      <c r="LU49" s="28">
        <f t="shared" si="25"/>
        <v>0</v>
      </c>
      <c r="LV49" s="28">
        <f t="shared" si="25"/>
        <v>0</v>
      </c>
      <c r="LW49" s="28">
        <f t="shared" si="25"/>
        <v>0</v>
      </c>
      <c r="LX49" s="28">
        <f t="shared" si="25"/>
        <v>0</v>
      </c>
      <c r="LY49" s="28">
        <f t="shared" si="25"/>
        <v>0</v>
      </c>
      <c r="LZ49" s="28">
        <f t="shared" si="25"/>
        <v>0</v>
      </c>
      <c r="MA49" s="28">
        <f t="shared" si="25"/>
        <v>0</v>
      </c>
      <c r="MB49" s="28">
        <f t="shared" si="25"/>
        <v>0</v>
      </c>
      <c r="MC49" s="28">
        <f t="shared" si="25"/>
        <v>0</v>
      </c>
      <c r="MD49" s="28">
        <f t="shared" si="25"/>
        <v>0</v>
      </c>
      <c r="ME49" s="28">
        <f t="shared" si="25"/>
        <v>0</v>
      </c>
      <c r="MF49" s="28">
        <f t="shared" si="25"/>
        <v>0</v>
      </c>
      <c r="MG49" s="28">
        <f t="shared" si="25"/>
        <v>0</v>
      </c>
      <c r="MH49" s="28">
        <f t="shared" si="25"/>
        <v>0</v>
      </c>
      <c r="MI49" s="28">
        <f t="shared" si="25"/>
        <v>0</v>
      </c>
      <c r="MJ49" s="28">
        <f t="shared" si="25"/>
        <v>0</v>
      </c>
      <c r="MK49" s="28">
        <f t="shared" si="25"/>
        <v>0</v>
      </c>
      <c r="ML49" s="28">
        <f t="shared" si="25"/>
        <v>0</v>
      </c>
      <c r="MM49" s="28">
        <f t="shared" si="25"/>
        <v>0</v>
      </c>
      <c r="MN49" s="28">
        <f t="shared" si="25"/>
        <v>0</v>
      </c>
      <c r="MO49" s="28">
        <f t="shared" si="25"/>
        <v>0</v>
      </c>
      <c r="MP49" s="28">
        <f t="shared" si="25"/>
        <v>0</v>
      </c>
      <c r="MQ49" s="28">
        <f t="shared" si="25"/>
        <v>0</v>
      </c>
      <c r="MR49" s="28">
        <f t="shared" si="25"/>
        <v>0</v>
      </c>
      <c r="MS49" s="28">
        <f t="shared" si="25"/>
        <v>0</v>
      </c>
      <c r="MT49" s="28">
        <f t="shared" si="25"/>
        <v>0</v>
      </c>
      <c r="MU49" s="28">
        <f t="shared" si="25"/>
        <v>0</v>
      </c>
      <c r="MV49" s="28">
        <f t="shared" si="25"/>
        <v>0</v>
      </c>
      <c r="MW49" s="28">
        <f t="shared" si="25"/>
        <v>0</v>
      </c>
      <c r="MX49" s="28">
        <f t="shared" si="25"/>
        <v>0</v>
      </c>
      <c r="MY49" s="28">
        <f t="shared" si="25"/>
        <v>0</v>
      </c>
    </row>
    <row r="50" spans="1:363" x14ac:dyDescent="0.35">
      <c r="C50" s="4" t="s">
        <v>344</v>
      </c>
      <c r="D50" s="23">
        <f>IF($D$16=D47,0,IF($D$16&lt;=D47,IF(($D$16=D47),$D$21,IF(($D$16+$D$15-1)&gt;=D47,$D$22,0)),0))</f>
        <v>0</v>
      </c>
      <c r="E50" s="23">
        <f>IF($D$16=E47,0,IF($D$16&lt;=E47,IF(($D$16=E47),$D$21,IF(($D$16+$D$15-1)&gt;=E47,$D$22,0)),0))</f>
        <v>0</v>
      </c>
      <c r="F50" s="23">
        <f>IF($D$16=F47,0,IF($D$16&lt;=F47,IF(($D$16=F47),$D$21,IF(($D$16+$D$15-1)&gt;=F47,$D$22,0)),0))</f>
        <v>0</v>
      </c>
      <c r="G50" s="23">
        <f>IF($D$16=G47,0,IF($D$16&lt;=G47,IF(($D$16=G47),$D$21,IF(($D$16+$D$15-1)&gt;=G47,$D$22,0)),0))</f>
        <v>0</v>
      </c>
      <c r="H50" s="23">
        <f t="shared" ref="H50:BS50" si="26">IF($D$16=H47,0,IF($D$16&lt;=H47,IF(($D$16=H47),$D$21,IF(($D$16+$D$15-1)&gt;=H47,$D$22,0)),0))</f>
        <v>0</v>
      </c>
      <c r="I50" s="23">
        <f t="shared" si="26"/>
        <v>0</v>
      </c>
      <c r="J50" s="23">
        <f t="shared" si="26"/>
        <v>0</v>
      </c>
      <c r="K50" s="23">
        <f t="shared" si="26"/>
        <v>0</v>
      </c>
      <c r="L50" s="23">
        <f t="shared" si="26"/>
        <v>0</v>
      </c>
      <c r="M50" s="23">
        <f t="shared" si="26"/>
        <v>0</v>
      </c>
      <c r="N50" s="23">
        <f t="shared" si="26"/>
        <v>0</v>
      </c>
      <c r="O50" s="23">
        <f t="shared" si="26"/>
        <v>0</v>
      </c>
      <c r="P50" s="23">
        <f t="shared" si="26"/>
        <v>0</v>
      </c>
      <c r="Q50" s="23">
        <f t="shared" si="26"/>
        <v>0</v>
      </c>
      <c r="R50" s="23">
        <f t="shared" si="26"/>
        <v>0</v>
      </c>
      <c r="S50" s="23">
        <f t="shared" si="26"/>
        <v>0</v>
      </c>
      <c r="T50" s="23">
        <f t="shared" si="26"/>
        <v>0</v>
      </c>
      <c r="U50" s="23">
        <f t="shared" si="26"/>
        <v>0</v>
      </c>
      <c r="V50" s="23">
        <f t="shared" si="26"/>
        <v>0</v>
      </c>
      <c r="W50" s="23">
        <f t="shared" si="26"/>
        <v>0</v>
      </c>
      <c r="X50" s="23">
        <f t="shared" si="26"/>
        <v>0</v>
      </c>
      <c r="Y50" s="23">
        <f t="shared" si="26"/>
        <v>0</v>
      </c>
      <c r="Z50" s="23">
        <f t="shared" si="26"/>
        <v>0</v>
      </c>
      <c r="AA50" s="23">
        <f t="shared" si="26"/>
        <v>0</v>
      </c>
      <c r="AB50" s="23">
        <f t="shared" si="26"/>
        <v>0</v>
      </c>
      <c r="AC50" s="23">
        <f t="shared" si="26"/>
        <v>0</v>
      </c>
      <c r="AD50" s="23">
        <f t="shared" si="26"/>
        <v>0</v>
      </c>
      <c r="AE50" s="23">
        <f t="shared" si="26"/>
        <v>0</v>
      </c>
      <c r="AF50" s="23">
        <f t="shared" si="26"/>
        <v>0</v>
      </c>
      <c r="AG50" s="23">
        <f t="shared" si="26"/>
        <v>0</v>
      </c>
      <c r="AH50" s="23">
        <f t="shared" si="26"/>
        <v>0</v>
      </c>
      <c r="AI50" s="23">
        <f t="shared" si="26"/>
        <v>0</v>
      </c>
      <c r="AJ50" s="23">
        <f t="shared" si="26"/>
        <v>0</v>
      </c>
      <c r="AK50" s="23">
        <f t="shared" si="26"/>
        <v>0</v>
      </c>
      <c r="AL50" s="23">
        <f t="shared" si="26"/>
        <v>0</v>
      </c>
      <c r="AM50" s="23">
        <f t="shared" si="26"/>
        <v>0</v>
      </c>
      <c r="AN50" s="23">
        <f t="shared" si="26"/>
        <v>0</v>
      </c>
      <c r="AO50" s="23">
        <f t="shared" si="26"/>
        <v>0</v>
      </c>
      <c r="AP50" s="23">
        <f t="shared" si="26"/>
        <v>0</v>
      </c>
      <c r="AQ50" s="23">
        <f t="shared" si="26"/>
        <v>0</v>
      </c>
      <c r="AR50" s="23">
        <f t="shared" si="26"/>
        <v>0</v>
      </c>
      <c r="AS50" s="23">
        <f t="shared" si="26"/>
        <v>0</v>
      </c>
      <c r="AT50" s="23">
        <f t="shared" si="26"/>
        <v>0</v>
      </c>
      <c r="AU50" s="23">
        <f t="shared" si="26"/>
        <v>0</v>
      </c>
      <c r="AV50" s="23">
        <f t="shared" si="26"/>
        <v>0</v>
      </c>
      <c r="AW50" s="23">
        <f t="shared" si="26"/>
        <v>0</v>
      </c>
      <c r="AX50" s="23">
        <f t="shared" si="26"/>
        <v>0</v>
      </c>
      <c r="AY50" s="23">
        <f t="shared" si="26"/>
        <v>0</v>
      </c>
      <c r="AZ50" s="23">
        <f t="shared" si="26"/>
        <v>0</v>
      </c>
      <c r="BA50" s="23">
        <f t="shared" si="26"/>
        <v>0</v>
      </c>
      <c r="BB50" s="23">
        <f t="shared" si="26"/>
        <v>0</v>
      </c>
      <c r="BC50" s="23">
        <f t="shared" si="26"/>
        <v>0</v>
      </c>
      <c r="BD50" s="23">
        <f t="shared" si="26"/>
        <v>0</v>
      </c>
      <c r="BE50" s="23">
        <f t="shared" si="26"/>
        <v>0</v>
      </c>
      <c r="BF50" s="23">
        <f t="shared" si="26"/>
        <v>0</v>
      </c>
      <c r="BG50" s="23">
        <f t="shared" si="26"/>
        <v>0</v>
      </c>
      <c r="BH50" s="23">
        <f t="shared" si="26"/>
        <v>0</v>
      </c>
      <c r="BI50" s="23">
        <f t="shared" si="26"/>
        <v>0</v>
      </c>
      <c r="BJ50" s="23">
        <f t="shared" si="26"/>
        <v>0</v>
      </c>
      <c r="BK50" s="23">
        <f t="shared" si="26"/>
        <v>0</v>
      </c>
      <c r="BL50" s="23">
        <f t="shared" si="26"/>
        <v>0</v>
      </c>
      <c r="BM50" s="23">
        <f t="shared" si="26"/>
        <v>0</v>
      </c>
      <c r="BN50" s="23">
        <f t="shared" si="26"/>
        <v>0</v>
      </c>
      <c r="BO50" s="23">
        <f t="shared" si="26"/>
        <v>0</v>
      </c>
      <c r="BP50" s="23">
        <f t="shared" si="26"/>
        <v>0</v>
      </c>
      <c r="BQ50" s="23">
        <f t="shared" si="26"/>
        <v>0</v>
      </c>
      <c r="BR50" s="23">
        <f t="shared" si="26"/>
        <v>0</v>
      </c>
      <c r="BS50" s="23">
        <f t="shared" si="26"/>
        <v>0</v>
      </c>
      <c r="BT50" s="23">
        <f t="shared" ref="BT50:EE50" si="27">IF($D$16=BT47,0,IF($D$16&lt;=BT47,IF(($D$16=BT47),$D$21,IF(($D$16+$D$15-1)&gt;=BT47,$D$22,0)),0))</f>
        <v>0</v>
      </c>
      <c r="BU50" s="23">
        <f t="shared" si="27"/>
        <v>0</v>
      </c>
      <c r="BV50" s="23">
        <f t="shared" si="27"/>
        <v>0</v>
      </c>
      <c r="BW50" s="23">
        <f t="shared" si="27"/>
        <v>0</v>
      </c>
      <c r="BX50" s="23">
        <f t="shared" si="27"/>
        <v>0</v>
      </c>
      <c r="BY50" s="23">
        <f t="shared" si="27"/>
        <v>0</v>
      </c>
      <c r="BZ50" s="23">
        <f t="shared" si="27"/>
        <v>0</v>
      </c>
      <c r="CA50" s="23">
        <f t="shared" si="27"/>
        <v>0</v>
      </c>
      <c r="CB50" s="23">
        <f t="shared" si="27"/>
        <v>0</v>
      </c>
      <c r="CC50" s="23">
        <f t="shared" si="27"/>
        <v>0</v>
      </c>
      <c r="CD50" s="23">
        <f t="shared" si="27"/>
        <v>0</v>
      </c>
      <c r="CE50" s="23">
        <f t="shared" si="27"/>
        <v>0</v>
      </c>
      <c r="CF50" s="23">
        <f t="shared" si="27"/>
        <v>0</v>
      </c>
      <c r="CG50" s="23">
        <f t="shared" si="27"/>
        <v>0</v>
      </c>
      <c r="CH50" s="23">
        <f t="shared" si="27"/>
        <v>0</v>
      </c>
      <c r="CI50" s="23">
        <f t="shared" si="27"/>
        <v>0</v>
      </c>
      <c r="CJ50" s="23">
        <f t="shared" si="27"/>
        <v>0</v>
      </c>
      <c r="CK50" s="23">
        <f t="shared" si="27"/>
        <v>0</v>
      </c>
      <c r="CL50" s="23">
        <f t="shared" si="27"/>
        <v>0</v>
      </c>
      <c r="CM50" s="23">
        <f t="shared" si="27"/>
        <v>0</v>
      </c>
      <c r="CN50" s="23">
        <f t="shared" si="27"/>
        <v>0</v>
      </c>
      <c r="CO50" s="23">
        <f t="shared" si="27"/>
        <v>0</v>
      </c>
      <c r="CP50" s="23">
        <f t="shared" si="27"/>
        <v>0</v>
      </c>
      <c r="CQ50" s="23">
        <f t="shared" si="27"/>
        <v>0</v>
      </c>
      <c r="CR50" s="23">
        <f t="shared" si="27"/>
        <v>0</v>
      </c>
      <c r="CS50" s="23">
        <f t="shared" si="27"/>
        <v>0</v>
      </c>
      <c r="CT50" s="23">
        <f t="shared" si="27"/>
        <v>0</v>
      </c>
      <c r="CU50" s="23">
        <f t="shared" si="27"/>
        <v>0</v>
      </c>
      <c r="CV50" s="23">
        <f t="shared" si="27"/>
        <v>0</v>
      </c>
      <c r="CW50" s="23">
        <f t="shared" si="27"/>
        <v>0</v>
      </c>
      <c r="CX50" s="23">
        <f t="shared" si="27"/>
        <v>0</v>
      </c>
      <c r="CY50" s="23">
        <f t="shared" si="27"/>
        <v>0</v>
      </c>
      <c r="CZ50" s="23">
        <f t="shared" si="27"/>
        <v>0</v>
      </c>
      <c r="DA50" s="23">
        <f t="shared" si="27"/>
        <v>0</v>
      </c>
      <c r="DB50" s="23">
        <f t="shared" si="27"/>
        <v>0</v>
      </c>
      <c r="DC50" s="23">
        <f t="shared" si="27"/>
        <v>0</v>
      </c>
      <c r="DD50" s="23">
        <f t="shared" si="27"/>
        <v>0</v>
      </c>
      <c r="DE50" s="23">
        <f t="shared" si="27"/>
        <v>0</v>
      </c>
      <c r="DF50" s="23">
        <f t="shared" si="27"/>
        <v>0</v>
      </c>
      <c r="DG50" s="23">
        <f t="shared" si="27"/>
        <v>0</v>
      </c>
      <c r="DH50" s="23">
        <f t="shared" si="27"/>
        <v>0</v>
      </c>
      <c r="DI50" s="23">
        <f t="shared" si="27"/>
        <v>0</v>
      </c>
      <c r="DJ50" s="23">
        <f t="shared" si="27"/>
        <v>0</v>
      </c>
      <c r="DK50" s="23">
        <f t="shared" si="27"/>
        <v>0</v>
      </c>
      <c r="DL50" s="23">
        <f t="shared" si="27"/>
        <v>0</v>
      </c>
      <c r="DM50" s="23">
        <f t="shared" si="27"/>
        <v>0</v>
      </c>
      <c r="DN50" s="23">
        <f t="shared" si="27"/>
        <v>0</v>
      </c>
      <c r="DO50" s="23">
        <f t="shared" si="27"/>
        <v>0</v>
      </c>
      <c r="DP50" s="23">
        <f t="shared" si="27"/>
        <v>0</v>
      </c>
      <c r="DQ50" s="23">
        <f t="shared" si="27"/>
        <v>0</v>
      </c>
      <c r="DR50" s="23">
        <f t="shared" si="27"/>
        <v>0</v>
      </c>
      <c r="DS50" s="23">
        <f t="shared" si="27"/>
        <v>0</v>
      </c>
      <c r="DT50" s="23">
        <f t="shared" si="27"/>
        <v>0</v>
      </c>
      <c r="DU50" s="23">
        <f t="shared" si="27"/>
        <v>0</v>
      </c>
      <c r="DV50" s="23">
        <f t="shared" si="27"/>
        <v>0</v>
      </c>
      <c r="DW50" s="23">
        <f t="shared" si="27"/>
        <v>0</v>
      </c>
      <c r="DX50" s="23">
        <f t="shared" si="27"/>
        <v>0</v>
      </c>
      <c r="DY50" s="23">
        <f t="shared" si="27"/>
        <v>0</v>
      </c>
      <c r="DZ50" s="23">
        <f t="shared" si="27"/>
        <v>0</v>
      </c>
      <c r="EA50" s="23">
        <f t="shared" si="27"/>
        <v>0</v>
      </c>
      <c r="EB50" s="23">
        <f t="shared" si="27"/>
        <v>0</v>
      </c>
      <c r="EC50" s="23">
        <f t="shared" si="27"/>
        <v>0</v>
      </c>
      <c r="ED50" s="23">
        <f t="shared" si="27"/>
        <v>0</v>
      </c>
      <c r="EE50" s="23">
        <f t="shared" si="27"/>
        <v>0</v>
      </c>
      <c r="EF50" s="23">
        <f t="shared" ref="EF50:GQ50" si="28">IF($D$16=EF47,0,IF($D$16&lt;=EF47,IF(($D$16=EF47),$D$21,IF(($D$16+$D$15-1)&gt;=EF47,$D$22,0)),0))</f>
        <v>0</v>
      </c>
      <c r="EG50" s="23">
        <f t="shared" si="28"/>
        <v>0</v>
      </c>
      <c r="EH50" s="23">
        <f t="shared" si="28"/>
        <v>0</v>
      </c>
      <c r="EI50" s="23">
        <f t="shared" si="28"/>
        <v>0</v>
      </c>
      <c r="EJ50" s="23">
        <f t="shared" si="28"/>
        <v>0</v>
      </c>
      <c r="EK50" s="23">
        <f t="shared" si="28"/>
        <v>0</v>
      </c>
      <c r="EL50" s="23">
        <f t="shared" si="28"/>
        <v>0</v>
      </c>
      <c r="EM50" s="23">
        <f t="shared" si="28"/>
        <v>0</v>
      </c>
      <c r="EN50" s="23">
        <f t="shared" si="28"/>
        <v>0</v>
      </c>
      <c r="EO50" s="23">
        <f t="shared" si="28"/>
        <v>0</v>
      </c>
      <c r="EP50" s="23">
        <f t="shared" si="28"/>
        <v>0</v>
      </c>
      <c r="EQ50" s="23">
        <f t="shared" si="28"/>
        <v>0</v>
      </c>
      <c r="ER50" s="23">
        <f t="shared" si="28"/>
        <v>0</v>
      </c>
      <c r="ES50" s="23">
        <f t="shared" si="28"/>
        <v>0</v>
      </c>
      <c r="ET50" s="23">
        <f t="shared" si="28"/>
        <v>0</v>
      </c>
      <c r="EU50" s="23">
        <f t="shared" si="28"/>
        <v>0</v>
      </c>
      <c r="EV50" s="23">
        <f t="shared" si="28"/>
        <v>0</v>
      </c>
      <c r="EW50" s="23">
        <f t="shared" si="28"/>
        <v>0</v>
      </c>
      <c r="EX50" s="23">
        <f t="shared" si="28"/>
        <v>0</v>
      </c>
      <c r="EY50" s="23">
        <f t="shared" si="28"/>
        <v>0</v>
      </c>
      <c r="EZ50" s="23">
        <f t="shared" si="28"/>
        <v>0</v>
      </c>
      <c r="FA50" s="23">
        <f t="shared" si="28"/>
        <v>0</v>
      </c>
      <c r="FB50" s="23">
        <f t="shared" si="28"/>
        <v>0</v>
      </c>
      <c r="FC50" s="23">
        <f t="shared" si="28"/>
        <v>0</v>
      </c>
      <c r="FD50" s="23">
        <f t="shared" si="28"/>
        <v>0</v>
      </c>
      <c r="FE50" s="23">
        <f t="shared" si="28"/>
        <v>0</v>
      </c>
      <c r="FF50" s="23">
        <f t="shared" si="28"/>
        <v>0</v>
      </c>
      <c r="FG50" s="23">
        <f t="shared" si="28"/>
        <v>0</v>
      </c>
      <c r="FH50" s="23">
        <f t="shared" si="28"/>
        <v>0</v>
      </c>
      <c r="FI50" s="23">
        <f t="shared" si="28"/>
        <v>0</v>
      </c>
      <c r="FJ50" s="23">
        <f t="shared" si="28"/>
        <v>0</v>
      </c>
      <c r="FK50" s="23">
        <f t="shared" si="28"/>
        <v>0</v>
      </c>
      <c r="FL50" s="23">
        <f t="shared" si="28"/>
        <v>0</v>
      </c>
      <c r="FM50" s="23">
        <f t="shared" si="28"/>
        <v>0</v>
      </c>
      <c r="FN50" s="23">
        <f t="shared" si="28"/>
        <v>0</v>
      </c>
      <c r="FO50" s="23">
        <f t="shared" si="28"/>
        <v>0</v>
      </c>
      <c r="FP50" s="23">
        <f t="shared" si="28"/>
        <v>0</v>
      </c>
      <c r="FQ50" s="23">
        <f t="shared" si="28"/>
        <v>0</v>
      </c>
      <c r="FR50" s="23">
        <f t="shared" si="28"/>
        <v>0</v>
      </c>
      <c r="FS50" s="23">
        <f t="shared" si="28"/>
        <v>0</v>
      </c>
      <c r="FT50" s="23">
        <f t="shared" si="28"/>
        <v>0</v>
      </c>
      <c r="FU50" s="23">
        <f t="shared" si="28"/>
        <v>0</v>
      </c>
      <c r="FV50" s="23">
        <f t="shared" si="28"/>
        <v>0</v>
      </c>
      <c r="FW50" s="23">
        <f t="shared" si="28"/>
        <v>0</v>
      </c>
      <c r="FX50" s="23">
        <f t="shared" si="28"/>
        <v>0</v>
      </c>
      <c r="FY50" s="23">
        <f t="shared" si="28"/>
        <v>0</v>
      </c>
      <c r="FZ50" s="23">
        <f t="shared" si="28"/>
        <v>0</v>
      </c>
      <c r="GA50" s="23">
        <f t="shared" si="28"/>
        <v>0</v>
      </c>
      <c r="GB50" s="23">
        <f t="shared" si="28"/>
        <v>0</v>
      </c>
      <c r="GC50" s="23">
        <f t="shared" si="28"/>
        <v>0</v>
      </c>
      <c r="GD50" s="23">
        <f t="shared" si="28"/>
        <v>0</v>
      </c>
      <c r="GE50" s="23">
        <f t="shared" si="28"/>
        <v>0</v>
      </c>
      <c r="GF50" s="23">
        <f t="shared" si="28"/>
        <v>0</v>
      </c>
      <c r="GG50" s="23">
        <f t="shared" si="28"/>
        <v>0</v>
      </c>
      <c r="GH50" s="23">
        <f t="shared" si="28"/>
        <v>0</v>
      </c>
      <c r="GI50" s="23">
        <f t="shared" si="28"/>
        <v>0</v>
      </c>
      <c r="GJ50" s="23">
        <f t="shared" si="28"/>
        <v>0</v>
      </c>
      <c r="GK50" s="23">
        <f t="shared" si="28"/>
        <v>0</v>
      </c>
      <c r="GL50" s="23">
        <f t="shared" si="28"/>
        <v>0</v>
      </c>
      <c r="GM50" s="23">
        <f t="shared" si="28"/>
        <v>0</v>
      </c>
      <c r="GN50" s="23">
        <f t="shared" si="28"/>
        <v>0</v>
      </c>
      <c r="GO50" s="23">
        <f t="shared" si="28"/>
        <v>0</v>
      </c>
      <c r="GP50" s="23">
        <f t="shared" si="28"/>
        <v>0</v>
      </c>
      <c r="GQ50" s="23">
        <f t="shared" si="28"/>
        <v>0</v>
      </c>
      <c r="GR50" s="23">
        <f t="shared" ref="GR50:JC50" si="29">IF($D$16=GR47,0,IF($D$16&lt;=GR47,IF(($D$16=GR47),$D$21,IF(($D$16+$D$15-1)&gt;=GR47,$D$22,0)),0))</f>
        <v>0</v>
      </c>
      <c r="GS50" s="23">
        <f t="shared" si="29"/>
        <v>0</v>
      </c>
      <c r="GT50" s="23">
        <f t="shared" si="29"/>
        <v>0</v>
      </c>
      <c r="GU50" s="23">
        <f t="shared" si="29"/>
        <v>0</v>
      </c>
      <c r="GV50" s="23">
        <f t="shared" si="29"/>
        <v>0</v>
      </c>
      <c r="GW50" s="23">
        <f t="shared" si="29"/>
        <v>0</v>
      </c>
      <c r="GX50" s="23">
        <f t="shared" si="29"/>
        <v>0</v>
      </c>
      <c r="GY50" s="23">
        <f t="shared" si="29"/>
        <v>0</v>
      </c>
      <c r="GZ50" s="23">
        <f t="shared" si="29"/>
        <v>0</v>
      </c>
      <c r="HA50" s="23">
        <f t="shared" si="29"/>
        <v>0</v>
      </c>
      <c r="HB50" s="23">
        <f t="shared" si="29"/>
        <v>0</v>
      </c>
      <c r="HC50" s="23">
        <f t="shared" si="29"/>
        <v>0</v>
      </c>
      <c r="HD50" s="23">
        <f t="shared" si="29"/>
        <v>0</v>
      </c>
      <c r="HE50" s="23">
        <f t="shared" si="29"/>
        <v>0</v>
      </c>
      <c r="HF50" s="23">
        <f t="shared" si="29"/>
        <v>0</v>
      </c>
      <c r="HG50" s="23">
        <f t="shared" si="29"/>
        <v>0</v>
      </c>
      <c r="HH50" s="23">
        <f t="shared" si="29"/>
        <v>0</v>
      </c>
      <c r="HI50" s="23">
        <f t="shared" si="29"/>
        <v>0</v>
      </c>
      <c r="HJ50" s="23">
        <f t="shared" si="29"/>
        <v>0</v>
      </c>
      <c r="HK50" s="23">
        <f t="shared" si="29"/>
        <v>0</v>
      </c>
      <c r="HL50" s="23">
        <f t="shared" si="29"/>
        <v>0</v>
      </c>
      <c r="HM50" s="23">
        <f t="shared" si="29"/>
        <v>0</v>
      </c>
      <c r="HN50" s="23">
        <f t="shared" si="29"/>
        <v>0</v>
      </c>
      <c r="HO50" s="23">
        <f t="shared" si="29"/>
        <v>0</v>
      </c>
      <c r="HP50" s="23">
        <f t="shared" si="29"/>
        <v>0</v>
      </c>
      <c r="HQ50" s="23">
        <f t="shared" si="29"/>
        <v>0</v>
      </c>
      <c r="HR50" s="23">
        <f t="shared" si="29"/>
        <v>0</v>
      </c>
      <c r="HS50" s="23">
        <f t="shared" si="29"/>
        <v>0</v>
      </c>
      <c r="HT50" s="23">
        <f t="shared" si="29"/>
        <v>0</v>
      </c>
      <c r="HU50" s="23">
        <f t="shared" si="29"/>
        <v>0</v>
      </c>
      <c r="HV50" s="23">
        <f t="shared" si="29"/>
        <v>0</v>
      </c>
      <c r="HW50" s="23">
        <f t="shared" si="29"/>
        <v>0</v>
      </c>
      <c r="HX50" s="23">
        <f t="shared" si="29"/>
        <v>0</v>
      </c>
      <c r="HY50" s="23">
        <f t="shared" si="29"/>
        <v>0</v>
      </c>
      <c r="HZ50" s="23">
        <f t="shared" si="29"/>
        <v>0</v>
      </c>
      <c r="IA50" s="23">
        <f t="shared" si="29"/>
        <v>0</v>
      </c>
      <c r="IB50" s="23">
        <f t="shared" si="29"/>
        <v>0</v>
      </c>
      <c r="IC50" s="23">
        <f t="shared" si="29"/>
        <v>0</v>
      </c>
      <c r="ID50" s="23">
        <f t="shared" si="29"/>
        <v>0</v>
      </c>
      <c r="IE50" s="23">
        <f t="shared" si="29"/>
        <v>0</v>
      </c>
      <c r="IF50" s="23">
        <f t="shared" si="29"/>
        <v>0</v>
      </c>
      <c r="IG50" s="23">
        <f t="shared" si="29"/>
        <v>0</v>
      </c>
      <c r="IH50" s="23">
        <f t="shared" si="29"/>
        <v>0</v>
      </c>
      <c r="II50" s="23">
        <f t="shared" si="29"/>
        <v>0</v>
      </c>
      <c r="IJ50" s="23">
        <f t="shared" si="29"/>
        <v>0</v>
      </c>
      <c r="IK50" s="23">
        <f t="shared" si="29"/>
        <v>0</v>
      </c>
      <c r="IL50" s="23">
        <f t="shared" si="29"/>
        <v>0</v>
      </c>
      <c r="IM50" s="23">
        <f t="shared" si="29"/>
        <v>0</v>
      </c>
      <c r="IN50" s="23">
        <f t="shared" si="29"/>
        <v>0</v>
      </c>
      <c r="IO50" s="23">
        <f t="shared" si="29"/>
        <v>0</v>
      </c>
      <c r="IP50" s="23">
        <f t="shared" si="29"/>
        <v>0</v>
      </c>
      <c r="IQ50" s="23">
        <f t="shared" si="29"/>
        <v>0</v>
      </c>
      <c r="IR50" s="23">
        <f t="shared" si="29"/>
        <v>0</v>
      </c>
      <c r="IS50" s="23">
        <f t="shared" si="29"/>
        <v>0</v>
      </c>
      <c r="IT50" s="23">
        <f t="shared" si="29"/>
        <v>0</v>
      </c>
      <c r="IU50" s="23">
        <f t="shared" si="29"/>
        <v>0</v>
      </c>
      <c r="IV50" s="23">
        <f t="shared" si="29"/>
        <v>0</v>
      </c>
      <c r="IW50" s="23">
        <f t="shared" si="29"/>
        <v>0</v>
      </c>
      <c r="IX50" s="23">
        <f t="shared" si="29"/>
        <v>0</v>
      </c>
      <c r="IY50" s="23">
        <f t="shared" si="29"/>
        <v>0</v>
      </c>
      <c r="IZ50" s="23">
        <f t="shared" si="29"/>
        <v>0</v>
      </c>
      <c r="JA50" s="23">
        <f t="shared" si="29"/>
        <v>0</v>
      </c>
      <c r="JB50" s="23">
        <f t="shared" si="29"/>
        <v>0</v>
      </c>
      <c r="JC50" s="23">
        <f t="shared" si="29"/>
        <v>0</v>
      </c>
      <c r="JD50" s="23">
        <f t="shared" ref="JD50:LO50" si="30">IF($D$16=JD47,0,IF($D$16&lt;=JD47,IF(($D$16=JD47),$D$21,IF(($D$16+$D$15-1)&gt;=JD47,$D$22,0)),0))</f>
        <v>0</v>
      </c>
      <c r="JE50" s="23">
        <f t="shared" si="30"/>
        <v>0</v>
      </c>
      <c r="JF50" s="23">
        <f t="shared" si="30"/>
        <v>0</v>
      </c>
      <c r="JG50" s="23">
        <f t="shared" si="30"/>
        <v>0</v>
      </c>
      <c r="JH50" s="23">
        <f t="shared" si="30"/>
        <v>0</v>
      </c>
      <c r="JI50" s="23">
        <f t="shared" si="30"/>
        <v>0</v>
      </c>
      <c r="JJ50" s="23">
        <f t="shared" si="30"/>
        <v>0</v>
      </c>
      <c r="JK50" s="23">
        <f t="shared" si="30"/>
        <v>0</v>
      </c>
      <c r="JL50" s="23">
        <f t="shared" si="30"/>
        <v>0</v>
      </c>
      <c r="JM50" s="23">
        <f t="shared" si="30"/>
        <v>0</v>
      </c>
      <c r="JN50" s="23">
        <f t="shared" si="30"/>
        <v>0</v>
      </c>
      <c r="JO50" s="23">
        <f t="shared" si="30"/>
        <v>0</v>
      </c>
      <c r="JP50" s="23">
        <f t="shared" si="30"/>
        <v>0</v>
      </c>
      <c r="JQ50" s="23">
        <f t="shared" si="30"/>
        <v>0</v>
      </c>
      <c r="JR50" s="23">
        <f t="shared" si="30"/>
        <v>0</v>
      </c>
      <c r="JS50" s="23">
        <f t="shared" si="30"/>
        <v>0</v>
      </c>
      <c r="JT50" s="23">
        <f t="shared" si="30"/>
        <v>0</v>
      </c>
      <c r="JU50" s="23">
        <f t="shared" si="30"/>
        <v>0</v>
      </c>
      <c r="JV50" s="23">
        <f t="shared" si="30"/>
        <v>0</v>
      </c>
      <c r="JW50" s="23">
        <f t="shared" si="30"/>
        <v>0</v>
      </c>
      <c r="JX50" s="23">
        <f t="shared" si="30"/>
        <v>0</v>
      </c>
      <c r="JY50" s="23">
        <f t="shared" si="30"/>
        <v>0</v>
      </c>
      <c r="JZ50" s="23">
        <f t="shared" si="30"/>
        <v>0</v>
      </c>
      <c r="KA50" s="23">
        <f t="shared" si="30"/>
        <v>0</v>
      </c>
      <c r="KB50" s="23">
        <f t="shared" si="30"/>
        <v>0</v>
      </c>
      <c r="KC50" s="23">
        <f t="shared" si="30"/>
        <v>0</v>
      </c>
      <c r="KD50" s="23">
        <f t="shared" si="30"/>
        <v>0</v>
      </c>
      <c r="KE50" s="23">
        <f t="shared" si="30"/>
        <v>0</v>
      </c>
      <c r="KF50" s="23">
        <f t="shared" si="30"/>
        <v>0</v>
      </c>
      <c r="KG50" s="23">
        <f t="shared" si="30"/>
        <v>0</v>
      </c>
      <c r="KH50" s="23">
        <f t="shared" si="30"/>
        <v>0</v>
      </c>
      <c r="KI50" s="23">
        <f t="shared" si="30"/>
        <v>0</v>
      </c>
      <c r="KJ50" s="23">
        <f t="shared" si="30"/>
        <v>0</v>
      </c>
      <c r="KK50" s="23">
        <f t="shared" si="30"/>
        <v>0</v>
      </c>
      <c r="KL50" s="23">
        <f t="shared" si="30"/>
        <v>0</v>
      </c>
      <c r="KM50" s="23">
        <f t="shared" si="30"/>
        <v>0</v>
      </c>
      <c r="KN50" s="23">
        <f t="shared" si="30"/>
        <v>0</v>
      </c>
      <c r="KO50" s="23">
        <f t="shared" si="30"/>
        <v>0</v>
      </c>
      <c r="KP50" s="23">
        <f t="shared" si="30"/>
        <v>0</v>
      </c>
      <c r="KQ50" s="23">
        <f t="shared" si="30"/>
        <v>0</v>
      </c>
      <c r="KR50" s="23">
        <f t="shared" si="30"/>
        <v>0</v>
      </c>
      <c r="KS50" s="23">
        <f t="shared" si="30"/>
        <v>0</v>
      </c>
      <c r="KT50" s="23">
        <f t="shared" si="30"/>
        <v>0</v>
      </c>
      <c r="KU50" s="23">
        <f t="shared" si="30"/>
        <v>0</v>
      </c>
      <c r="KV50" s="23">
        <f t="shared" si="30"/>
        <v>0</v>
      </c>
      <c r="KW50" s="23">
        <f t="shared" si="30"/>
        <v>0</v>
      </c>
      <c r="KX50" s="23">
        <f t="shared" si="30"/>
        <v>0</v>
      </c>
      <c r="KY50" s="23">
        <f t="shared" si="30"/>
        <v>0</v>
      </c>
      <c r="KZ50" s="23">
        <f t="shared" si="30"/>
        <v>0</v>
      </c>
      <c r="LA50" s="23">
        <f t="shared" si="30"/>
        <v>0</v>
      </c>
      <c r="LB50" s="23">
        <f t="shared" si="30"/>
        <v>0</v>
      </c>
      <c r="LC50" s="23">
        <f t="shared" si="30"/>
        <v>0</v>
      </c>
      <c r="LD50" s="23">
        <f t="shared" si="30"/>
        <v>0</v>
      </c>
      <c r="LE50" s="23">
        <f t="shared" si="30"/>
        <v>0</v>
      </c>
      <c r="LF50" s="23">
        <f t="shared" si="30"/>
        <v>0</v>
      </c>
      <c r="LG50" s="23">
        <f t="shared" si="30"/>
        <v>0</v>
      </c>
      <c r="LH50" s="23">
        <f t="shared" si="30"/>
        <v>0</v>
      </c>
      <c r="LI50" s="23">
        <f t="shared" si="30"/>
        <v>0</v>
      </c>
      <c r="LJ50" s="23">
        <f t="shared" si="30"/>
        <v>0</v>
      </c>
      <c r="LK50" s="23">
        <f t="shared" si="30"/>
        <v>0</v>
      </c>
      <c r="LL50" s="23">
        <f t="shared" si="30"/>
        <v>0</v>
      </c>
      <c r="LM50" s="23">
        <f t="shared" si="30"/>
        <v>0</v>
      </c>
      <c r="LN50" s="23">
        <f t="shared" si="30"/>
        <v>0</v>
      </c>
      <c r="LO50" s="23">
        <f t="shared" si="30"/>
        <v>0</v>
      </c>
      <c r="LP50" s="23">
        <f t="shared" ref="LP50:MY50" si="31">IF($D$16=LP47,0,IF($D$16&lt;=LP47,IF(($D$16=LP47),$D$21,IF(($D$16+$D$15-1)&gt;=LP47,$D$22,0)),0))</f>
        <v>0</v>
      </c>
      <c r="LQ50" s="23">
        <f t="shared" si="31"/>
        <v>0</v>
      </c>
      <c r="LR50" s="23">
        <f t="shared" si="31"/>
        <v>0</v>
      </c>
      <c r="LS50" s="23">
        <f t="shared" si="31"/>
        <v>0</v>
      </c>
      <c r="LT50" s="23">
        <f t="shared" si="31"/>
        <v>0</v>
      </c>
      <c r="LU50" s="23">
        <f t="shared" si="31"/>
        <v>0</v>
      </c>
      <c r="LV50" s="23">
        <f t="shared" si="31"/>
        <v>0</v>
      </c>
      <c r="LW50" s="23">
        <f t="shared" si="31"/>
        <v>0</v>
      </c>
      <c r="LX50" s="23">
        <f t="shared" si="31"/>
        <v>0</v>
      </c>
      <c r="LY50" s="23">
        <f t="shared" si="31"/>
        <v>0</v>
      </c>
      <c r="LZ50" s="23">
        <f t="shared" si="31"/>
        <v>0</v>
      </c>
      <c r="MA50" s="23">
        <f t="shared" si="31"/>
        <v>0</v>
      </c>
      <c r="MB50" s="23">
        <f t="shared" si="31"/>
        <v>0</v>
      </c>
      <c r="MC50" s="23">
        <f t="shared" si="31"/>
        <v>0</v>
      </c>
      <c r="MD50" s="23">
        <f t="shared" si="31"/>
        <v>0</v>
      </c>
      <c r="ME50" s="23">
        <f t="shared" si="31"/>
        <v>0</v>
      </c>
      <c r="MF50" s="23">
        <f t="shared" si="31"/>
        <v>0</v>
      </c>
      <c r="MG50" s="23">
        <f t="shared" si="31"/>
        <v>0</v>
      </c>
      <c r="MH50" s="23">
        <f t="shared" si="31"/>
        <v>0</v>
      </c>
      <c r="MI50" s="23">
        <f t="shared" si="31"/>
        <v>0</v>
      </c>
      <c r="MJ50" s="23">
        <f t="shared" si="31"/>
        <v>0</v>
      </c>
      <c r="MK50" s="23">
        <f t="shared" si="31"/>
        <v>0</v>
      </c>
      <c r="ML50" s="23">
        <f t="shared" si="31"/>
        <v>0</v>
      </c>
      <c r="MM50" s="23">
        <f t="shared" si="31"/>
        <v>0</v>
      </c>
      <c r="MN50" s="23">
        <f t="shared" si="31"/>
        <v>0</v>
      </c>
      <c r="MO50" s="23">
        <f t="shared" si="31"/>
        <v>0</v>
      </c>
      <c r="MP50" s="23">
        <f t="shared" si="31"/>
        <v>0</v>
      </c>
      <c r="MQ50" s="23">
        <f t="shared" si="31"/>
        <v>0</v>
      </c>
      <c r="MR50" s="23">
        <f t="shared" si="31"/>
        <v>0</v>
      </c>
      <c r="MS50" s="23">
        <f t="shared" si="31"/>
        <v>0</v>
      </c>
      <c r="MT50" s="23">
        <f t="shared" si="31"/>
        <v>0</v>
      </c>
      <c r="MU50" s="23">
        <f t="shared" si="31"/>
        <v>0</v>
      </c>
      <c r="MV50" s="23">
        <f t="shared" si="31"/>
        <v>0</v>
      </c>
      <c r="MW50" s="23">
        <f t="shared" si="31"/>
        <v>0</v>
      </c>
      <c r="MX50" s="23">
        <f t="shared" si="31"/>
        <v>0</v>
      </c>
      <c r="MY50" s="23">
        <f t="shared" si="31"/>
        <v>0</v>
      </c>
    </row>
    <row r="51" spans="1:363" x14ac:dyDescent="0.35">
      <c r="C51" s="4" t="s">
        <v>645</v>
      </c>
      <c r="D51" s="23">
        <f>IF(D47/12&lt;=$E$6,D49*($D$5+$E$5)/12,IF(D47/12&lt;=$F$6,D49*($D$5+$E$5+$F$5)/12,IF(D47/12&lt;=$G$6,D49*($D$5+$E$5+$F$5+$G$5)/12,IF(D47/12&lt;=$H$6,D49*($D$5+$E$5+$F$5+$G$5+$H$5)/12,IF(D47/12&lt;=$I$6,D49*($D$5+$E$5+$F$5+$G$5+$H$5+$I$5)/12,IF(D47/12&gt;$I$6,D49*($D$5+$E$5+$F$5+$G$5+$H$5+$I$5)/12))))))</f>
        <v>0</v>
      </c>
      <c r="E51" s="23">
        <f>IF(E47/12&lt;=$E$6,E49*($D$5+$E$5)/12,IF(E47/12&lt;=$F$6,E49*($D$5+$E$5+$F$5)/12,IF(E47/12&lt;=$G$6,E49*($D$5+$E$5+$F$5+$G$5)/12,IF(E47/12&lt;=$H$6,E49*($D$5+$E$5+$F$5+$G$5+$H$5)/12,IF(E47/12&lt;=$I$6,E49*($D$5+$E$5+$F$5+$G$5+$H$5+$I$5)/12,IF(E47/12&gt;$I$6,E49*($D$5+$E$5+$F$5+$G$5+$H$5+$I$5)/12))))))</f>
        <v>0</v>
      </c>
      <c r="F51" s="23">
        <f t="shared" ref="F51:BQ51" si="32">IF(F47/12&lt;=$E$6,F49*($D$5+$E$5)/12,IF(F47/12&lt;=$F$6,F49*($D$5+$E$5+$F$5)/12,IF(F47/12&lt;=$G$6,F49*($D$5+$E$5+$F$5+$G$5)/12,IF(F47/12&lt;=$H$6,F49*($D$5+$E$5+$F$5+$G$5+$H$5)/12,IF(F47/12&lt;=$I$6,F49*($D$5+$E$5+$F$5+$G$5+$H$5+$I$5)/12,IF(F47/12&gt;$I$6,F49*($D$5+$E$5+$F$5+$G$5+$H$5+$I$5)/12))))))</f>
        <v>0</v>
      </c>
      <c r="G51" s="23">
        <f t="shared" si="32"/>
        <v>0</v>
      </c>
      <c r="H51" s="23">
        <f t="shared" si="32"/>
        <v>0</v>
      </c>
      <c r="I51" s="23">
        <f>IF(I47/12&lt;=$E$6,I49*($D$5+$E$5)/12,IF(I47/12&lt;=$F$6,I49*($D$5+$E$5+$F$5)/12,IF(I47/12&lt;=$G$6,I49*($D$5+$E$5+$F$5+$G$5)/12,IF(I47/12&lt;=$H$6,I49*($D$5+$E$5+$F$5+$G$5+$H$5)/12,IF(I47/12&lt;=$I$6,I49*($D$5+$E$5+$F$5+$G$5+$H$5+$I$5)/12,IF(I47/12&gt;$I$6,I49*($D$5+$E$5+$F$5+$G$5+$H$5+$I$5)/12))))))</f>
        <v>0</v>
      </c>
      <c r="J51" s="23">
        <f t="shared" si="32"/>
        <v>0</v>
      </c>
      <c r="K51" s="23">
        <f t="shared" si="32"/>
        <v>0</v>
      </c>
      <c r="L51" s="23">
        <f t="shared" si="32"/>
        <v>0</v>
      </c>
      <c r="M51" s="23">
        <f t="shared" si="32"/>
        <v>0</v>
      </c>
      <c r="N51" s="23">
        <f t="shared" si="32"/>
        <v>0</v>
      </c>
      <c r="O51" s="23">
        <f t="shared" si="32"/>
        <v>0</v>
      </c>
      <c r="P51" s="23">
        <f t="shared" si="32"/>
        <v>0</v>
      </c>
      <c r="Q51" s="23">
        <f t="shared" si="32"/>
        <v>0</v>
      </c>
      <c r="R51" s="23">
        <f t="shared" si="32"/>
        <v>0</v>
      </c>
      <c r="S51" s="23">
        <f t="shared" si="32"/>
        <v>0</v>
      </c>
      <c r="T51" s="23">
        <f t="shared" si="32"/>
        <v>0</v>
      </c>
      <c r="U51" s="23">
        <f t="shared" si="32"/>
        <v>0</v>
      </c>
      <c r="V51" s="23">
        <f t="shared" si="32"/>
        <v>0</v>
      </c>
      <c r="W51" s="23">
        <f t="shared" si="32"/>
        <v>0</v>
      </c>
      <c r="X51" s="23">
        <f t="shared" si="32"/>
        <v>0</v>
      </c>
      <c r="Y51" s="23">
        <f t="shared" si="32"/>
        <v>0</v>
      </c>
      <c r="Z51" s="23">
        <f t="shared" si="32"/>
        <v>0</v>
      </c>
      <c r="AA51" s="23">
        <f t="shared" si="32"/>
        <v>0</v>
      </c>
      <c r="AB51" s="23">
        <f t="shared" si="32"/>
        <v>0</v>
      </c>
      <c r="AC51" s="23">
        <f t="shared" si="32"/>
        <v>0</v>
      </c>
      <c r="AD51" s="23">
        <f t="shared" si="32"/>
        <v>0</v>
      </c>
      <c r="AE51" s="23">
        <f t="shared" si="32"/>
        <v>0</v>
      </c>
      <c r="AF51" s="23">
        <f t="shared" si="32"/>
        <v>0</v>
      </c>
      <c r="AG51" s="23">
        <f t="shared" si="32"/>
        <v>0</v>
      </c>
      <c r="AH51" s="23">
        <f t="shared" si="32"/>
        <v>0</v>
      </c>
      <c r="AI51" s="23">
        <f t="shared" si="32"/>
        <v>0</v>
      </c>
      <c r="AJ51" s="23">
        <f t="shared" si="32"/>
        <v>0</v>
      </c>
      <c r="AK51" s="23">
        <f t="shared" si="32"/>
        <v>0</v>
      </c>
      <c r="AL51" s="23">
        <f t="shared" si="32"/>
        <v>0</v>
      </c>
      <c r="AM51" s="23">
        <f t="shared" si="32"/>
        <v>0</v>
      </c>
      <c r="AN51" s="23">
        <f t="shared" si="32"/>
        <v>0</v>
      </c>
      <c r="AO51" s="23">
        <f t="shared" si="32"/>
        <v>0</v>
      </c>
      <c r="AP51" s="23">
        <f t="shared" si="32"/>
        <v>0</v>
      </c>
      <c r="AQ51" s="23">
        <f t="shared" si="32"/>
        <v>0</v>
      </c>
      <c r="AR51" s="23">
        <f t="shared" si="32"/>
        <v>0</v>
      </c>
      <c r="AS51" s="23">
        <f t="shared" si="32"/>
        <v>0</v>
      </c>
      <c r="AT51" s="23">
        <f t="shared" si="32"/>
        <v>0</v>
      </c>
      <c r="AU51" s="23">
        <f t="shared" si="32"/>
        <v>0</v>
      </c>
      <c r="AV51" s="23">
        <f t="shared" si="32"/>
        <v>0</v>
      </c>
      <c r="AW51" s="23">
        <f t="shared" si="32"/>
        <v>0</v>
      </c>
      <c r="AX51" s="23">
        <f t="shared" si="32"/>
        <v>0</v>
      </c>
      <c r="AY51" s="23">
        <f t="shared" si="32"/>
        <v>0</v>
      </c>
      <c r="AZ51" s="23">
        <f t="shared" si="32"/>
        <v>0</v>
      </c>
      <c r="BA51" s="23">
        <f t="shared" si="32"/>
        <v>0</v>
      </c>
      <c r="BB51" s="23">
        <f t="shared" si="32"/>
        <v>0</v>
      </c>
      <c r="BC51" s="23">
        <f t="shared" si="32"/>
        <v>0</v>
      </c>
      <c r="BD51" s="23">
        <f t="shared" si="32"/>
        <v>0</v>
      </c>
      <c r="BE51" s="23">
        <f t="shared" si="32"/>
        <v>0</v>
      </c>
      <c r="BF51" s="23">
        <f t="shared" si="32"/>
        <v>0</v>
      </c>
      <c r="BG51" s="23">
        <f t="shared" si="32"/>
        <v>0</v>
      </c>
      <c r="BH51" s="23">
        <f t="shared" si="32"/>
        <v>0</v>
      </c>
      <c r="BI51" s="23">
        <f t="shared" si="32"/>
        <v>0</v>
      </c>
      <c r="BJ51" s="23">
        <f t="shared" si="32"/>
        <v>0</v>
      </c>
      <c r="BK51" s="23">
        <f t="shared" si="32"/>
        <v>0</v>
      </c>
      <c r="BL51" s="23">
        <f t="shared" si="32"/>
        <v>0</v>
      </c>
      <c r="BM51" s="23">
        <f t="shared" si="32"/>
        <v>0</v>
      </c>
      <c r="BN51" s="23">
        <f t="shared" si="32"/>
        <v>0</v>
      </c>
      <c r="BO51" s="23">
        <f t="shared" si="32"/>
        <v>0</v>
      </c>
      <c r="BP51" s="23">
        <f t="shared" si="32"/>
        <v>0</v>
      </c>
      <c r="BQ51" s="23">
        <f t="shared" si="32"/>
        <v>0</v>
      </c>
      <c r="BR51" s="23">
        <f t="shared" ref="BR51:EC51" si="33">IF(BR47/12&lt;=$E$6,BR49*($D$5+$E$5)/12,IF(BR47/12&lt;=$F$6,BR49*($D$5+$E$5+$F$5)/12,IF(BR47/12&lt;=$G$6,BR49*($D$5+$E$5+$F$5+$G$5)/12,IF(BR47/12&lt;=$H$6,BR49*($D$5+$E$5+$F$5+$G$5+$H$5)/12,IF(BR47/12&lt;=$I$6,BR49*($D$5+$E$5+$F$5+$G$5+$H$5+$I$5)/12,IF(BR47/12&gt;$I$6,BR49*($D$5+$E$5+$F$5+$G$5+$H$5+$I$5)/12))))))</f>
        <v>0</v>
      </c>
      <c r="BS51" s="23">
        <f t="shared" si="33"/>
        <v>0</v>
      </c>
      <c r="BT51" s="23">
        <f t="shared" si="33"/>
        <v>0</v>
      </c>
      <c r="BU51" s="23">
        <f t="shared" si="33"/>
        <v>0</v>
      </c>
      <c r="BV51" s="23">
        <f t="shared" si="33"/>
        <v>0</v>
      </c>
      <c r="BW51" s="23">
        <f t="shared" si="33"/>
        <v>0</v>
      </c>
      <c r="BX51" s="23">
        <f t="shared" si="33"/>
        <v>0</v>
      </c>
      <c r="BY51" s="23">
        <f t="shared" si="33"/>
        <v>0</v>
      </c>
      <c r="BZ51" s="23">
        <f t="shared" si="33"/>
        <v>0</v>
      </c>
      <c r="CA51" s="23">
        <f t="shared" si="33"/>
        <v>0</v>
      </c>
      <c r="CB51" s="23">
        <f t="shared" si="33"/>
        <v>0</v>
      </c>
      <c r="CC51" s="23">
        <f t="shared" si="33"/>
        <v>0</v>
      </c>
      <c r="CD51" s="23">
        <f t="shared" si="33"/>
        <v>0</v>
      </c>
      <c r="CE51" s="23">
        <f t="shared" si="33"/>
        <v>0</v>
      </c>
      <c r="CF51" s="23">
        <f t="shared" si="33"/>
        <v>0</v>
      </c>
      <c r="CG51" s="23">
        <f t="shared" si="33"/>
        <v>0</v>
      </c>
      <c r="CH51" s="23">
        <f t="shared" si="33"/>
        <v>0</v>
      </c>
      <c r="CI51" s="23">
        <f t="shared" si="33"/>
        <v>0</v>
      </c>
      <c r="CJ51" s="23">
        <f t="shared" si="33"/>
        <v>0</v>
      </c>
      <c r="CK51" s="23">
        <f t="shared" si="33"/>
        <v>0</v>
      </c>
      <c r="CL51" s="23">
        <f t="shared" si="33"/>
        <v>0</v>
      </c>
      <c r="CM51" s="23">
        <f t="shared" si="33"/>
        <v>0</v>
      </c>
      <c r="CN51" s="23">
        <f t="shared" si="33"/>
        <v>0</v>
      </c>
      <c r="CO51" s="23">
        <f t="shared" si="33"/>
        <v>0</v>
      </c>
      <c r="CP51" s="23">
        <f t="shared" si="33"/>
        <v>0</v>
      </c>
      <c r="CQ51" s="23">
        <f t="shared" si="33"/>
        <v>0</v>
      </c>
      <c r="CR51" s="23">
        <f t="shared" si="33"/>
        <v>0</v>
      </c>
      <c r="CS51" s="23">
        <f t="shared" si="33"/>
        <v>0</v>
      </c>
      <c r="CT51" s="23">
        <f t="shared" si="33"/>
        <v>0</v>
      </c>
      <c r="CU51" s="23">
        <f t="shared" si="33"/>
        <v>0</v>
      </c>
      <c r="CV51" s="23">
        <f t="shared" si="33"/>
        <v>0</v>
      </c>
      <c r="CW51" s="23">
        <f t="shared" si="33"/>
        <v>0</v>
      </c>
      <c r="CX51" s="23">
        <f t="shared" si="33"/>
        <v>0</v>
      </c>
      <c r="CY51" s="23">
        <f t="shared" si="33"/>
        <v>0</v>
      </c>
      <c r="CZ51" s="23">
        <f t="shared" si="33"/>
        <v>0</v>
      </c>
      <c r="DA51" s="23">
        <f t="shared" si="33"/>
        <v>0</v>
      </c>
      <c r="DB51" s="23">
        <f t="shared" si="33"/>
        <v>0</v>
      </c>
      <c r="DC51" s="23">
        <f t="shared" si="33"/>
        <v>0</v>
      </c>
      <c r="DD51" s="23">
        <f t="shared" si="33"/>
        <v>0</v>
      </c>
      <c r="DE51" s="23">
        <f t="shared" si="33"/>
        <v>0</v>
      </c>
      <c r="DF51" s="23">
        <f t="shared" si="33"/>
        <v>0</v>
      </c>
      <c r="DG51" s="23">
        <f t="shared" si="33"/>
        <v>0</v>
      </c>
      <c r="DH51" s="23">
        <f t="shared" si="33"/>
        <v>0</v>
      </c>
      <c r="DI51" s="23">
        <f t="shared" si="33"/>
        <v>0</v>
      </c>
      <c r="DJ51" s="23">
        <f t="shared" si="33"/>
        <v>0</v>
      </c>
      <c r="DK51" s="23">
        <f t="shared" si="33"/>
        <v>0</v>
      </c>
      <c r="DL51" s="23">
        <f t="shared" si="33"/>
        <v>0</v>
      </c>
      <c r="DM51" s="23">
        <f t="shared" si="33"/>
        <v>0</v>
      </c>
      <c r="DN51" s="23">
        <f t="shared" si="33"/>
        <v>0</v>
      </c>
      <c r="DO51" s="23">
        <f t="shared" si="33"/>
        <v>0</v>
      </c>
      <c r="DP51" s="23">
        <f t="shared" si="33"/>
        <v>0</v>
      </c>
      <c r="DQ51" s="23">
        <f t="shared" si="33"/>
        <v>0</v>
      </c>
      <c r="DR51" s="23">
        <f t="shared" si="33"/>
        <v>0</v>
      </c>
      <c r="DS51" s="23">
        <f t="shared" si="33"/>
        <v>0</v>
      </c>
      <c r="DT51" s="23">
        <f t="shared" si="33"/>
        <v>0</v>
      </c>
      <c r="DU51" s="23">
        <f t="shared" si="33"/>
        <v>0</v>
      </c>
      <c r="DV51" s="23">
        <f t="shared" si="33"/>
        <v>0</v>
      </c>
      <c r="DW51" s="23">
        <f t="shared" si="33"/>
        <v>0</v>
      </c>
      <c r="DX51" s="23">
        <f t="shared" si="33"/>
        <v>0</v>
      </c>
      <c r="DY51" s="23">
        <f t="shared" si="33"/>
        <v>0</v>
      </c>
      <c r="DZ51" s="23">
        <f t="shared" si="33"/>
        <v>0</v>
      </c>
      <c r="EA51" s="23">
        <f t="shared" si="33"/>
        <v>0</v>
      </c>
      <c r="EB51" s="23">
        <f t="shared" si="33"/>
        <v>0</v>
      </c>
      <c r="EC51" s="23">
        <f t="shared" si="33"/>
        <v>0</v>
      </c>
      <c r="ED51" s="23">
        <f t="shared" ref="ED51:GO51" si="34">IF(ED47/12&lt;=$E$6,ED49*($D$5+$E$5)/12,IF(ED47/12&lt;=$F$6,ED49*($D$5+$E$5+$F$5)/12,IF(ED47/12&lt;=$G$6,ED49*($D$5+$E$5+$F$5+$G$5)/12,IF(ED47/12&lt;=$H$6,ED49*($D$5+$E$5+$F$5+$G$5+$H$5)/12,IF(ED47/12&lt;=$I$6,ED49*($D$5+$E$5+$F$5+$G$5+$H$5+$I$5)/12,IF(ED47/12&gt;$I$6,ED49*($D$5+$E$5+$F$5+$G$5+$H$5+$I$5)/12))))))</f>
        <v>0</v>
      </c>
      <c r="EE51" s="23">
        <f t="shared" si="34"/>
        <v>0</v>
      </c>
      <c r="EF51" s="23">
        <f t="shared" si="34"/>
        <v>0</v>
      </c>
      <c r="EG51" s="23">
        <f t="shared" si="34"/>
        <v>0</v>
      </c>
      <c r="EH51" s="23">
        <f t="shared" si="34"/>
        <v>0</v>
      </c>
      <c r="EI51" s="23">
        <f t="shared" si="34"/>
        <v>0</v>
      </c>
      <c r="EJ51" s="23">
        <f t="shared" si="34"/>
        <v>0</v>
      </c>
      <c r="EK51" s="23">
        <f t="shared" si="34"/>
        <v>0</v>
      </c>
      <c r="EL51" s="23">
        <f t="shared" si="34"/>
        <v>0</v>
      </c>
      <c r="EM51" s="23">
        <f t="shared" si="34"/>
        <v>0</v>
      </c>
      <c r="EN51" s="23">
        <f t="shared" si="34"/>
        <v>0</v>
      </c>
      <c r="EO51" s="23">
        <f t="shared" si="34"/>
        <v>0</v>
      </c>
      <c r="EP51" s="23">
        <f t="shared" si="34"/>
        <v>0</v>
      </c>
      <c r="EQ51" s="23">
        <f t="shared" si="34"/>
        <v>0</v>
      </c>
      <c r="ER51" s="23">
        <f t="shared" si="34"/>
        <v>0</v>
      </c>
      <c r="ES51" s="23">
        <f t="shared" si="34"/>
        <v>0</v>
      </c>
      <c r="ET51" s="23">
        <f t="shared" si="34"/>
        <v>0</v>
      </c>
      <c r="EU51" s="23">
        <f t="shared" si="34"/>
        <v>0</v>
      </c>
      <c r="EV51" s="23">
        <f t="shared" si="34"/>
        <v>0</v>
      </c>
      <c r="EW51" s="23">
        <f t="shared" si="34"/>
        <v>0</v>
      </c>
      <c r="EX51" s="23">
        <f t="shared" si="34"/>
        <v>0</v>
      </c>
      <c r="EY51" s="23">
        <f t="shared" si="34"/>
        <v>0</v>
      </c>
      <c r="EZ51" s="23">
        <f t="shared" si="34"/>
        <v>0</v>
      </c>
      <c r="FA51" s="23">
        <f t="shared" si="34"/>
        <v>0</v>
      </c>
      <c r="FB51" s="23">
        <f t="shared" si="34"/>
        <v>0</v>
      </c>
      <c r="FC51" s="23">
        <f t="shared" si="34"/>
        <v>0</v>
      </c>
      <c r="FD51" s="23">
        <f t="shared" si="34"/>
        <v>0</v>
      </c>
      <c r="FE51" s="23">
        <f t="shared" si="34"/>
        <v>0</v>
      </c>
      <c r="FF51" s="23">
        <f t="shared" si="34"/>
        <v>0</v>
      </c>
      <c r="FG51" s="23">
        <f t="shared" si="34"/>
        <v>0</v>
      </c>
      <c r="FH51" s="23">
        <f t="shared" si="34"/>
        <v>0</v>
      </c>
      <c r="FI51" s="23">
        <f t="shared" si="34"/>
        <v>0</v>
      </c>
      <c r="FJ51" s="23">
        <f t="shared" si="34"/>
        <v>0</v>
      </c>
      <c r="FK51" s="23">
        <f t="shared" si="34"/>
        <v>0</v>
      </c>
      <c r="FL51" s="23">
        <f t="shared" si="34"/>
        <v>0</v>
      </c>
      <c r="FM51" s="23">
        <f t="shared" si="34"/>
        <v>0</v>
      </c>
      <c r="FN51" s="23">
        <f t="shared" si="34"/>
        <v>0</v>
      </c>
      <c r="FO51" s="23">
        <f t="shared" si="34"/>
        <v>0</v>
      </c>
      <c r="FP51" s="23">
        <f t="shared" si="34"/>
        <v>0</v>
      </c>
      <c r="FQ51" s="23">
        <f t="shared" si="34"/>
        <v>0</v>
      </c>
      <c r="FR51" s="23">
        <f t="shared" si="34"/>
        <v>0</v>
      </c>
      <c r="FS51" s="23">
        <f t="shared" si="34"/>
        <v>0</v>
      </c>
      <c r="FT51" s="23">
        <f t="shared" si="34"/>
        <v>0</v>
      </c>
      <c r="FU51" s="23">
        <f t="shared" si="34"/>
        <v>0</v>
      </c>
      <c r="FV51" s="23">
        <f t="shared" si="34"/>
        <v>0</v>
      </c>
      <c r="FW51" s="23">
        <f t="shared" si="34"/>
        <v>0</v>
      </c>
      <c r="FX51" s="23">
        <f t="shared" si="34"/>
        <v>0</v>
      </c>
      <c r="FY51" s="23">
        <f t="shared" si="34"/>
        <v>0</v>
      </c>
      <c r="FZ51" s="23">
        <f t="shared" si="34"/>
        <v>0</v>
      </c>
      <c r="GA51" s="23">
        <f t="shared" si="34"/>
        <v>0</v>
      </c>
      <c r="GB51" s="23">
        <f t="shared" si="34"/>
        <v>0</v>
      </c>
      <c r="GC51" s="23">
        <f t="shared" si="34"/>
        <v>0</v>
      </c>
      <c r="GD51" s="23">
        <f t="shared" si="34"/>
        <v>0</v>
      </c>
      <c r="GE51" s="23">
        <f t="shared" si="34"/>
        <v>0</v>
      </c>
      <c r="GF51" s="23">
        <f t="shared" si="34"/>
        <v>0</v>
      </c>
      <c r="GG51" s="23">
        <f t="shared" si="34"/>
        <v>0</v>
      </c>
      <c r="GH51" s="23">
        <f t="shared" si="34"/>
        <v>0</v>
      </c>
      <c r="GI51" s="23">
        <f t="shared" si="34"/>
        <v>0</v>
      </c>
      <c r="GJ51" s="23">
        <f t="shared" si="34"/>
        <v>0</v>
      </c>
      <c r="GK51" s="23">
        <f t="shared" si="34"/>
        <v>0</v>
      </c>
      <c r="GL51" s="23">
        <f t="shared" si="34"/>
        <v>0</v>
      </c>
      <c r="GM51" s="23">
        <f t="shared" si="34"/>
        <v>0</v>
      </c>
      <c r="GN51" s="23">
        <f t="shared" si="34"/>
        <v>0</v>
      </c>
      <c r="GO51" s="23">
        <f t="shared" si="34"/>
        <v>0</v>
      </c>
      <c r="GP51" s="23">
        <f t="shared" ref="GP51:JA51" si="35">IF(GP47/12&lt;=$E$6,GP49*($D$5+$E$5)/12,IF(GP47/12&lt;=$F$6,GP49*($D$5+$E$5+$F$5)/12,IF(GP47/12&lt;=$G$6,GP49*($D$5+$E$5+$F$5+$G$5)/12,IF(GP47/12&lt;=$H$6,GP49*($D$5+$E$5+$F$5+$G$5+$H$5)/12,IF(GP47/12&lt;=$I$6,GP49*($D$5+$E$5+$F$5+$G$5+$H$5+$I$5)/12,IF(GP47/12&gt;$I$6,GP49*($D$5+$E$5+$F$5+$G$5+$H$5+$I$5)/12))))))</f>
        <v>0</v>
      </c>
      <c r="GQ51" s="23">
        <f t="shared" si="35"/>
        <v>0</v>
      </c>
      <c r="GR51" s="23">
        <f t="shared" si="35"/>
        <v>0</v>
      </c>
      <c r="GS51" s="23">
        <f t="shared" si="35"/>
        <v>0</v>
      </c>
      <c r="GT51" s="23">
        <f t="shared" si="35"/>
        <v>0</v>
      </c>
      <c r="GU51" s="23">
        <f t="shared" si="35"/>
        <v>0</v>
      </c>
      <c r="GV51" s="23">
        <f t="shared" si="35"/>
        <v>0</v>
      </c>
      <c r="GW51" s="23">
        <f t="shared" si="35"/>
        <v>0</v>
      </c>
      <c r="GX51" s="23">
        <f t="shared" si="35"/>
        <v>0</v>
      </c>
      <c r="GY51" s="23">
        <f t="shared" si="35"/>
        <v>0</v>
      </c>
      <c r="GZ51" s="23">
        <f t="shared" si="35"/>
        <v>0</v>
      </c>
      <c r="HA51" s="23">
        <f t="shared" si="35"/>
        <v>0</v>
      </c>
      <c r="HB51" s="23">
        <f t="shared" si="35"/>
        <v>0</v>
      </c>
      <c r="HC51" s="23">
        <f t="shared" si="35"/>
        <v>0</v>
      </c>
      <c r="HD51" s="23">
        <f t="shared" si="35"/>
        <v>0</v>
      </c>
      <c r="HE51" s="23">
        <f t="shared" si="35"/>
        <v>0</v>
      </c>
      <c r="HF51" s="23">
        <f t="shared" si="35"/>
        <v>0</v>
      </c>
      <c r="HG51" s="23">
        <f t="shared" si="35"/>
        <v>0</v>
      </c>
      <c r="HH51" s="23">
        <f t="shared" si="35"/>
        <v>0</v>
      </c>
      <c r="HI51" s="23">
        <f t="shared" si="35"/>
        <v>0</v>
      </c>
      <c r="HJ51" s="23">
        <f t="shared" si="35"/>
        <v>0</v>
      </c>
      <c r="HK51" s="23">
        <f t="shared" si="35"/>
        <v>0</v>
      </c>
      <c r="HL51" s="23">
        <f t="shared" si="35"/>
        <v>0</v>
      </c>
      <c r="HM51" s="23">
        <f t="shared" si="35"/>
        <v>0</v>
      </c>
      <c r="HN51" s="23">
        <f t="shared" si="35"/>
        <v>0</v>
      </c>
      <c r="HO51" s="23">
        <f t="shared" si="35"/>
        <v>0</v>
      </c>
      <c r="HP51" s="23">
        <f t="shared" si="35"/>
        <v>0</v>
      </c>
      <c r="HQ51" s="23">
        <f t="shared" si="35"/>
        <v>0</v>
      </c>
      <c r="HR51" s="23">
        <f t="shared" si="35"/>
        <v>0</v>
      </c>
      <c r="HS51" s="23">
        <f t="shared" si="35"/>
        <v>0</v>
      </c>
      <c r="HT51" s="23">
        <f t="shared" si="35"/>
        <v>0</v>
      </c>
      <c r="HU51" s="23">
        <f t="shared" si="35"/>
        <v>0</v>
      </c>
      <c r="HV51" s="23">
        <f t="shared" si="35"/>
        <v>0</v>
      </c>
      <c r="HW51" s="23">
        <f t="shared" si="35"/>
        <v>0</v>
      </c>
      <c r="HX51" s="23">
        <f t="shared" si="35"/>
        <v>0</v>
      </c>
      <c r="HY51" s="23">
        <f t="shared" si="35"/>
        <v>0</v>
      </c>
      <c r="HZ51" s="23">
        <f t="shared" si="35"/>
        <v>0</v>
      </c>
      <c r="IA51" s="23">
        <f t="shared" si="35"/>
        <v>0</v>
      </c>
      <c r="IB51" s="23">
        <f t="shared" si="35"/>
        <v>0</v>
      </c>
      <c r="IC51" s="23">
        <f t="shared" si="35"/>
        <v>0</v>
      </c>
      <c r="ID51" s="23">
        <f t="shared" si="35"/>
        <v>0</v>
      </c>
      <c r="IE51" s="23">
        <f t="shared" si="35"/>
        <v>0</v>
      </c>
      <c r="IF51" s="23">
        <f t="shared" si="35"/>
        <v>0</v>
      </c>
      <c r="IG51" s="23">
        <f t="shared" si="35"/>
        <v>0</v>
      </c>
      <c r="IH51" s="23">
        <f t="shared" si="35"/>
        <v>0</v>
      </c>
      <c r="II51" s="23">
        <f t="shared" si="35"/>
        <v>0</v>
      </c>
      <c r="IJ51" s="23">
        <f t="shared" si="35"/>
        <v>0</v>
      </c>
      <c r="IK51" s="23">
        <f t="shared" si="35"/>
        <v>0</v>
      </c>
      <c r="IL51" s="23">
        <f t="shared" si="35"/>
        <v>0</v>
      </c>
      <c r="IM51" s="23">
        <f t="shared" si="35"/>
        <v>0</v>
      </c>
      <c r="IN51" s="23">
        <f t="shared" si="35"/>
        <v>0</v>
      </c>
      <c r="IO51" s="23">
        <f t="shared" si="35"/>
        <v>0</v>
      </c>
      <c r="IP51" s="23">
        <f t="shared" si="35"/>
        <v>0</v>
      </c>
      <c r="IQ51" s="23">
        <f t="shared" si="35"/>
        <v>0</v>
      </c>
      <c r="IR51" s="23">
        <f t="shared" si="35"/>
        <v>0</v>
      </c>
      <c r="IS51" s="23">
        <f t="shared" si="35"/>
        <v>0</v>
      </c>
      <c r="IT51" s="23">
        <f t="shared" si="35"/>
        <v>0</v>
      </c>
      <c r="IU51" s="23">
        <f t="shared" si="35"/>
        <v>0</v>
      </c>
      <c r="IV51" s="23">
        <f t="shared" si="35"/>
        <v>0</v>
      </c>
      <c r="IW51" s="23">
        <f t="shared" si="35"/>
        <v>0</v>
      </c>
      <c r="IX51" s="23">
        <f t="shared" si="35"/>
        <v>0</v>
      </c>
      <c r="IY51" s="23">
        <f t="shared" si="35"/>
        <v>0</v>
      </c>
      <c r="IZ51" s="23">
        <f t="shared" si="35"/>
        <v>0</v>
      </c>
      <c r="JA51" s="23">
        <f t="shared" si="35"/>
        <v>0</v>
      </c>
      <c r="JB51" s="23">
        <f t="shared" ref="JB51:LM51" si="36">IF(JB47/12&lt;=$E$6,JB49*($D$5+$E$5)/12,IF(JB47/12&lt;=$F$6,JB49*($D$5+$E$5+$F$5)/12,IF(JB47/12&lt;=$G$6,JB49*($D$5+$E$5+$F$5+$G$5)/12,IF(JB47/12&lt;=$H$6,JB49*($D$5+$E$5+$F$5+$G$5+$H$5)/12,IF(JB47/12&lt;=$I$6,JB49*($D$5+$E$5+$F$5+$G$5+$H$5+$I$5)/12,IF(JB47/12&gt;$I$6,JB49*($D$5+$E$5+$F$5+$G$5+$H$5+$I$5)/12))))))</f>
        <v>0</v>
      </c>
      <c r="JC51" s="23">
        <f t="shared" si="36"/>
        <v>0</v>
      </c>
      <c r="JD51" s="23">
        <f t="shared" si="36"/>
        <v>0</v>
      </c>
      <c r="JE51" s="23">
        <f t="shared" si="36"/>
        <v>0</v>
      </c>
      <c r="JF51" s="23">
        <f t="shared" si="36"/>
        <v>0</v>
      </c>
      <c r="JG51" s="23">
        <f t="shared" si="36"/>
        <v>0</v>
      </c>
      <c r="JH51" s="23">
        <f t="shared" si="36"/>
        <v>0</v>
      </c>
      <c r="JI51" s="23">
        <f t="shared" si="36"/>
        <v>0</v>
      </c>
      <c r="JJ51" s="23">
        <f t="shared" si="36"/>
        <v>0</v>
      </c>
      <c r="JK51" s="23">
        <f t="shared" si="36"/>
        <v>0</v>
      </c>
      <c r="JL51" s="23">
        <f t="shared" si="36"/>
        <v>0</v>
      </c>
      <c r="JM51" s="23">
        <f t="shared" si="36"/>
        <v>0</v>
      </c>
      <c r="JN51" s="23">
        <f t="shared" si="36"/>
        <v>0</v>
      </c>
      <c r="JO51" s="23">
        <f t="shared" si="36"/>
        <v>0</v>
      </c>
      <c r="JP51" s="23">
        <f t="shared" si="36"/>
        <v>0</v>
      </c>
      <c r="JQ51" s="23">
        <f t="shared" si="36"/>
        <v>0</v>
      </c>
      <c r="JR51" s="23">
        <f t="shared" si="36"/>
        <v>0</v>
      </c>
      <c r="JS51" s="23">
        <f t="shared" si="36"/>
        <v>0</v>
      </c>
      <c r="JT51" s="23">
        <f t="shared" si="36"/>
        <v>0</v>
      </c>
      <c r="JU51" s="23">
        <f t="shared" si="36"/>
        <v>0</v>
      </c>
      <c r="JV51" s="23">
        <f t="shared" si="36"/>
        <v>0</v>
      </c>
      <c r="JW51" s="23">
        <f t="shared" si="36"/>
        <v>0</v>
      </c>
      <c r="JX51" s="23">
        <f t="shared" si="36"/>
        <v>0</v>
      </c>
      <c r="JY51" s="23">
        <f t="shared" si="36"/>
        <v>0</v>
      </c>
      <c r="JZ51" s="23">
        <f t="shared" si="36"/>
        <v>0</v>
      </c>
      <c r="KA51" s="23">
        <f t="shared" si="36"/>
        <v>0</v>
      </c>
      <c r="KB51" s="23">
        <f t="shared" si="36"/>
        <v>0</v>
      </c>
      <c r="KC51" s="23">
        <f t="shared" si="36"/>
        <v>0</v>
      </c>
      <c r="KD51" s="23">
        <f t="shared" si="36"/>
        <v>0</v>
      </c>
      <c r="KE51" s="23">
        <f t="shared" si="36"/>
        <v>0</v>
      </c>
      <c r="KF51" s="23">
        <f t="shared" si="36"/>
        <v>0</v>
      </c>
      <c r="KG51" s="23">
        <f t="shared" si="36"/>
        <v>0</v>
      </c>
      <c r="KH51" s="23">
        <f t="shared" si="36"/>
        <v>0</v>
      </c>
      <c r="KI51" s="23">
        <f t="shared" si="36"/>
        <v>0</v>
      </c>
      <c r="KJ51" s="23">
        <f t="shared" si="36"/>
        <v>0</v>
      </c>
      <c r="KK51" s="23">
        <f t="shared" si="36"/>
        <v>0</v>
      </c>
      <c r="KL51" s="23">
        <f t="shared" si="36"/>
        <v>0</v>
      </c>
      <c r="KM51" s="23">
        <f t="shared" si="36"/>
        <v>0</v>
      </c>
      <c r="KN51" s="23">
        <f t="shared" si="36"/>
        <v>0</v>
      </c>
      <c r="KO51" s="23">
        <f t="shared" si="36"/>
        <v>0</v>
      </c>
      <c r="KP51" s="23">
        <f t="shared" si="36"/>
        <v>0</v>
      </c>
      <c r="KQ51" s="23">
        <f t="shared" si="36"/>
        <v>0</v>
      </c>
      <c r="KR51" s="23">
        <f t="shared" si="36"/>
        <v>0</v>
      </c>
      <c r="KS51" s="23">
        <f t="shared" si="36"/>
        <v>0</v>
      </c>
      <c r="KT51" s="23">
        <f t="shared" si="36"/>
        <v>0</v>
      </c>
      <c r="KU51" s="23">
        <f t="shared" si="36"/>
        <v>0</v>
      </c>
      <c r="KV51" s="23">
        <f t="shared" si="36"/>
        <v>0</v>
      </c>
      <c r="KW51" s="23">
        <f t="shared" si="36"/>
        <v>0</v>
      </c>
      <c r="KX51" s="23">
        <f t="shared" si="36"/>
        <v>0</v>
      </c>
      <c r="KY51" s="23">
        <f t="shared" si="36"/>
        <v>0</v>
      </c>
      <c r="KZ51" s="23">
        <f t="shared" si="36"/>
        <v>0</v>
      </c>
      <c r="LA51" s="23">
        <f t="shared" si="36"/>
        <v>0</v>
      </c>
      <c r="LB51" s="23">
        <f t="shared" si="36"/>
        <v>0</v>
      </c>
      <c r="LC51" s="23">
        <f t="shared" si="36"/>
        <v>0</v>
      </c>
      <c r="LD51" s="23">
        <f t="shared" si="36"/>
        <v>0</v>
      </c>
      <c r="LE51" s="23">
        <f t="shared" si="36"/>
        <v>0</v>
      </c>
      <c r="LF51" s="23">
        <f t="shared" si="36"/>
        <v>0</v>
      </c>
      <c r="LG51" s="23">
        <f t="shared" si="36"/>
        <v>0</v>
      </c>
      <c r="LH51" s="23">
        <f t="shared" si="36"/>
        <v>0</v>
      </c>
      <c r="LI51" s="23">
        <f t="shared" si="36"/>
        <v>0</v>
      </c>
      <c r="LJ51" s="23">
        <f t="shared" si="36"/>
        <v>0</v>
      </c>
      <c r="LK51" s="23">
        <f t="shared" si="36"/>
        <v>0</v>
      </c>
      <c r="LL51" s="23">
        <f t="shared" si="36"/>
        <v>0</v>
      </c>
      <c r="LM51" s="23">
        <f t="shared" si="36"/>
        <v>0</v>
      </c>
      <c r="LN51" s="23">
        <f t="shared" ref="LN51:MY51" si="37">IF(LN47/12&lt;=$E$6,LN49*($D$5+$E$5)/12,IF(LN47/12&lt;=$F$6,LN49*($D$5+$E$5+$F$5)/12,IF(LN47/12&lt;=$G$6,LN49*($D$5+$E$5+$F$5+$G$5)/12,IF(LN47/12&lt;=$H$6,LN49*($D$5+$E$5+$F$5+$G$5+$H$5)/12,IF(LN47/12&lt;=$I$6,LN49*($D$5+$E$5+$F$5+$G$5+$H$5+$I$5)/12,IF(LN47/12&gt;$I$6,LN49*($D$5+$E$5+$F$5+$G$5+$H$5+$I$5)/12))))))</f>
        <v>0</v>
      </c>
      <c r="LO51" s="23">
        <f t="shared" si="37"/>
        <v>0</v>
      </c>
      <c r="LP51" s="23">
        <f t="shared" si="37"/>
        <v>0</v>
      </c>
      <c r="LQ51" s="23">
        <f t="shared" si="37"/>
        <v>0</v>
      </c>
      <c r="LR51" s="23">
        <f t="shared" si="37"/>
        <v>0</v>
      </c>
      <c r="LS51" s="23">
        <f t="shared" si="37"/>
        <v>0</v>
      </c>
      <c r="LT51" s="23">
        <f t="shared" si="37"/>
        <v>0</v>
      </c>
      <c r="LU51" s="23">
        <f t="shared" si="37"/>
        <v>0</v>
      </c>
      <c r="LV51" s="23">
        <f t="shared" si="37"/>
        <v>0</v>
      </c>
      <c r="LW51" s="23">
        <f t="shared" si="37"/>
        <v>0</v>
      </c>
      <c r="LX51" s="23">
        <f t="shared" si="37"/>
        <v>0</v>
      </c>
      <c r="LY51" s="23">
        <f t="shared" si="37"/>
        <v>0</v>
      </c>
      <c r="LZ51" s="23">
        <f t="shared" si="37"/>
        <v>0</v>
      </c>
      <c r="MA51" s="23">
        <f t="shared" si="37"/>
        <v>0</v>
      </c>
      <c r="MB51" s="23">
        <f t="shared" si="37"/>
        <v>0</v>
      </c>
      <c r="MC51" s="23">
        <f t="shared" si="37"/>
        <v>0</v>
      </c>
      <c r="MD51" s="23">
        <f t="shared" si="37"/>
        <v>0</v>
      </c>
      <c r="ME51" s="23">
        <f t="shared" si="37"/>
        <v>0</v>
      </c>
      <c r="MF51" s="23">
        <f t="shared" si="37"/>
        <v>0</v>
      </c>
      <c r="MG51" s="23">
        <f t="shared" si="37"/>
        <v>0</v>
      </c>
      <c r="MH51" s="23">
        <f t="shared" si="37"/>
        <v>0</v>
      </c>
      <c r="MI51" s="23">
        <f t="shared" si="37"/>
        <v>0</v>
      </c>
      <c r="MJ51" s="23">
        <f t="shared" si="37"/>
        <v>0</v>
      </c>
      <c r="MK51" s="23">
        <f t="shared" si="37"/>
        <v>0</v>
      </c>
      <c r="ML51" s="23">
        <f t="shared" si="37"/>
        <v>0</v>
      </c>
      <c r="MM51" s="23">
        <f t="shared" si="37"/>
        <v>0</v>
      </c>
      <c r="MN51" s="23">
        <f t="shared" si="37"/>
        <v>0</v>
      </c>
      <c r="MO51" s="23">
        <f t="shared" si="37"/>
        <v>0</v>
      </c>
      <c r="MP51" s="23">
        <f t="shared" si="37"/>
        <v>0</v>
      </c>
      <c r="MQ51" s="23">
        <f t="shared" si="37"/>
        <v>0</v>
      </c>
      <c r="MR51" s="23">
        <f t="shared" si="37"/>
        <v>0</v>
      </c>
      <c r="MS51" s="23">
        <f t="shared" si="37"/>
        <v>0</v>
      </c>
      <c r="MT51" s="23">
        <f t="shared" si="37"/>
        <v>0</v>
      </c>
      <c r="MU51" s="23">
        <f t="shared" si="37"/>
        <v>0</v>
      </c>
      <c r="MV51" s="23">
        <f t="shared" si="37"/>
        <v>0</v>
      </c>
      <c r="MW51" s="23">
        <f t="shared" si="37"/>
        <v>0</v>
      </c>
      <c r="MX51" s="23">
        <f t="shared" si="37"/>
        <v>0</v>
      </c>
      <c r="MY51" s="23">
        <f t="shared" si="37"/>
        <v>0</v>
      </c>
    </row>
    <row r="52" spans="1:363" x14ac:dyDescent="0.35">
      <c r="C52" s="4" t="s">
        <v>646</v>
      </c>
      <c r="D52" s="23">
        <f t="shared" ref="D52:BO52" si="38">IF(D53=0,0,-(D53+D51))</f>
        <v>0</v>
      </c>
      <c r="E52" s="23">
        <f t="shared" si="38"/>
        <v>0</v>
      </c>
      <c r="F52" s="23">
        <f t="shared" si="38"/>
        <v>0</v>
      </c>
      <c r="G52" s="23">
        <f t="shared" si="38"/>
        <v>0</v>
      </c>
      <c r="H52" s="23">
        <f t="shared" si="38"/>
        <v>0</v>
      </c>
      <c r="I52" s="23">
        <f t="shared" si="38"/>
        <v>0</v>
      </c>
      <c r="J52" s="23">
        <f t="shared" si="38"/>
        <v>0</v>
      </c>
      <c r="K52" s="23">
        <f t="shared" si="38"/>
        <v>0</v>
      </c>
      <c r="L52" s="23">
        <f t="shared" si="38"/>
        <v>0</v>
      </c>
      <c r="M52" s="23">
        <f t="shared" si="38"/>
        <v>0</v>
      </c>
      <c r="N52" s="23">
        <f t="shared" si="38"/>
        <v>0</v>
      </c>
      <c r="O52" s="23">
        <f t="shared" si="38"/>
        <v>0</v>
      </c>
      <c r="P52" s="23">
        <f t="shared" si="38"/>
        <v>0</v>
      </c>
      <c r="Q52" s="23">
        <f t="shared" si="38"/>
        <v>0</v>
      </c>
      <c r="R52" s="23">
        <f t="shared" si="38"/>
        <v>0</v>
      </c>
      <c r="S52" s="23">
        <f t="shared" si="38"/>
        <v>0</v>
      </c>
      <c r="T52" s="23">
        <f t="shared" si="38"/>
        <v>0</v>
      </c>
      <c r="U52" s="23">
        <f t="shared" si="38"/>
        <v>0</v>
      </c>
      <c r="V52" s="23">
        <f t="shared" si="38"/>
        <v>0</v>
      </c>
      <c r="W52" s="23">
        <f t="shared" si="38"/>
        <v>0</v>
      </c>
      <c r="X52" s="23">
        <f t="shared" si="38"/>
        <v>0</v>
      </c>
      <c r="Y52" s="23">
        <f t="shared" si="38"/>
        <v>0</v>
      </c>
      <c r="Z52" s="23">
        <f t="shared" si="38"/>
        <v>0</v>
      </c>
      <c r="AA52" s="23">
        <f t="shared" si="38"/>
        <v>0</v>
      </c>
      <c r="AB52" s="23">
        <f t="shared" si="38"/>
        <v>0</v>
      </c>
      <c r="AC52" s="23">
        <f t="shared" si="38"/>
        <v>0</v>
      </c>
      <c r="AD52" s="23">
        <f t="shared" si="38"/>
        <v>0</v>
      </c>
      <c r="AE52" s="23">
        <f t="shared" si="38"/>
        <v>0</v>
      </c>
      <c r="AF52" s="23">
        <f t="shared" si="38"/>
        <v>0</v>
      </c>
      <c r="AG52" s="23">
        <f t="shared" si="38"/>
        <v>0</v>
      </c>
      <c r="AH52" s="23">
        <f t="shared" si="38"/>
        <v>0</v>
      </c>
      <c r="AI52" s="23">
        <f t="shared" si="38"/>
        <v>0</v>
      </c>
      <c r="AJ52" s="23">
        <f t="shared" si="38"/>
        <v>0</v>
      </c>
      <c r="AK52" s="23">
        <f t="shared" si="38"/>
        <v>0</v>
      </c>
      <c r="AL52" s="23">
        <f t="shared" si="38"/>
        <v>0</v>
      </c>
      <c r="AM52" s="23">
        <f t="shared" si="38"/>
        <v>0</v>
      </c>
      <c r="AN52" s="23">
        <f t="shared" si="38"/>
        <v>0</v>
      </c>
      <c r="AO52" s="23">
        <f t="shared" si="38"/>
        <v>0</v>
      </c>
      <c r="AP52" s="23">
        <f t="shared" si="38"/>
        <v>0</v>
      </c>
      <c r="AQ52" s="23">
        <f t="shared" si="38"/>
        <v>0</v>
      </c>
      <c r="AR52" s="23">
        <f t="shared" si="38"/>
        <v>0</v>
      </c>
      <c r="AS52" s="23">
        <f t="shared" si="38"/>
        <v>0</v>
      </c>
      <c r="AT52" s="23">
        <f t="shared" si="38"/>
        <v>0</v>
      </c>
      <c r="AU52" s="23">
        <f t="shared" si="38"/>
        <v>0</v>
      </c>
      <c r="AV52" s="23">
        <f t="shared" si="38"/>
        <v>0</v>
      </c>
      <c r="AW52" s="23">
        <f t="shared" si="38"/>
        <v>0</v>
      </c>
      <c r="AX52" s="23">
        <f t="shared" si="38"/>
        <v>0</v>
      </c>
      <c r="AY52" s="23">
        <f t="shared" si="38"/>
        <v>0</v>
      </c>
      <c r="AZ52" s="23">
        <f t="shared" si="38"/>
        <v>0</v>
      </c>
      <c r="BA52" s="23">
        <f t="shared" si="38"/>
        <v>0</v>
      </c>
      <c r="BB52" s="23">
        <f t="shared" si="38"/>
        <v>0</v>
      </c>
      <c r="BC52" s="23">
        <f t="shared" si="38"/>
        <v>0</v>
      </c>
      <c r="BD52" s="23">
        <f t="shared" si="38"/>
        <v>0</v>
      </c>
      <c r="BE52" s="23">
        <f t="shared" si="38"/>
        <v>0</v>
      </c>
      <c r="BF52" s="23">
        <f t="shared" si="38"/>
        <v>0</v>
      </c>
      <c r="BG52" s="23">
        <f t="shared" si="38"/>
        <v>0</v>
      </c>
      <c r="BH52" s="23">
        <f t="shared" si="38"/>
        <v>0</v>
      </c>
      <c r="BI52" s="23">
        <f t="shared" si="38"/>
        <v>0</v>
      </c>
      <c r="BJ52" s="23">
        <f t="shared" si="38"/>
        <v>0</v>
      </c>
      <c r="BK52" s="23">
        <f t="shared" si="38"/>
        <v>0</v>
      </c>
      <c r="BL52" s="23">
        <f t="shared" si="38"/>
        <v>0</v>
      </c>
      <c r="BM52" s="23">
        <f t="shared" si="38"/>
        <v>0</v>
      </c>
      <c r="BN52" s="23">
        <f t="shared" si="38"/>
        <v>0</v>
      </c>
      <c r="BO52" s="23">
        <f t="shared" si="38"/>
        <v>0</v>
      </c>
      <c r="BP52" s="23">
        <f t="shared" ref="BP52:EA52" si="39">IF(BP53=0,0,-(BP53+BP51))</f>
        <v>0</v>
      </c>
      <c r="BQ52" s="23">
        <f t="shared" si="39"/>
        <v>0</v>
      </c>
      <c r="BR52" s="23">
        <f t="shared" si="39"/>
        <v>0</v>
      </c>
      <c r="BS52" s="23">
        <f t="shared" si="39"/>
        <v>0</v>
      </c>
      <c r="BT52" s="23">
        <f t="shared" si="39"/>
        <v>0</v>
      </c>
      <c r="BU52" s="23">
        <f t="shared" si="39"/>
        <v>0</v>
      </c>
      <c r="BV52" s="23">
        <f t="shared" si="39"/>
        <v>0</v>
      </c>
      <c r="BW52" s="23">
        <f t="shared" si="39"/>
        <v>0</v>
      </c>
      <c r="BX52" s="23">
        <f t="shared" si="39"/>
        <v>0</v>
      </c>
      <c r="BY52" s="23">
        <f t="shared" si="39"/>
        <v>0</v>
      </c>
      <c r="BZ52" s="23">
        <f t="shared" si="39"/>
        <v>0</v>
      </c>
      <c r="CA52" s="23">
        <f t="shared" si="39"/>
        <v>0</v>
      </c>
      <c r="CB52" s="23">
        <f t="shared" si="39"/>
        <v>0</v>
      </c>
      <c r="CC52" s="23">
        <f t="shared" si="39"/>
        <v>0</v>
      </c>
      <c r="CD52" s="23">
        <f t="shared" si="39"/>
        <v>0</v>
      </c>
      <c r="CE52" s="23">
        <f t="shared" si="39"/>
        <v>0</v>
      </c>
      <c r="CF52" s="23">
        <f t="shared" si="39"/>
        <v>0</v>
      </c>
      <c r="CG52" s="23">
        <f t="shared" si="39"/>
        <v>0</v>
      </c>
      <c r="CH52" s="23">
        <f t="shared" si="39"/>
        <v>0</v>
      </c>
      <c r="CI52" s="23">
        <f t="shared" si="39"/>
        <v>0</v>
      </c>
      <c r="CJ52" s="23">
        <f t="shared" si="39"/>
        <v>0</v>
      </c>
      <c r="CK52" s="23">
        <f t="shared" si="39"/>
        <v>0</v>
      </c>
      <c r="CL52" s="23">
        <f t="shared" si="39"/>
        <v>0</v>
      </c>
      <c r="CM52" s="23">
        <f t="shared" si="39"/>
        <v>0</v>
      </c>
      <c r="CN52" s="23">
        <f t="shared" si="39"/>
        <v>0</v>
      </c>
      <c r="CO52" s="23">
        <f t="shared" si="39"/>
        <v>0</v>
      </c>
      <c r="CP52" s="23">
        <f t="shared" si="39"/>
        <v>0</v>
      </c>
      <c r="CQ52" s="23">
        <f t="shared" si="39"/>
        <v>0</v>
      </c>
      <c r="CR52" s="23">
        <f t="shared" si="39"/>
        <v>0</v>
      </c>
      <c r="CS52" s="23">
        <f t="shared" si="39"/>
        <v>0</v>
      </c>
      <c r="CT52" s="23">
        <f t="shared" si="39"/>
        <v>0</v>
      </c>
      <c r="CU52" s="23">
        <f t="shared" si="39"/>
        <v>0</v>
      </c>
      <c r="CV52" s="23">
        <f t="shared" si="39"/>
        <v>0</v>
      </c>
      <c r="CW52" s="23">
        <f t="shared" si="39"/>
        <v>0</v>
      </c>
      <c r="CX52" s="23">
        <f t="shared" si="39"/>
        <v>0</v>
      </c>
      <c r="CY52" s="23">
        <f t="shared" si="39"/>
        <v>0</v>
      </c>
      <c r="CZ52" s="23">
        <f t="shared" si="39"/>
        <v>0</v>
      </c>
      <c r="DA52" s="23">
        <f t="shared" si="39"/>
        <v>0</v>
      </c>
      <c r="DB52" s="23">
        <f t="shared" si="39"/>
        <v>0</v>
      </c>
      <c r="DC52" s="23">
        <f t="shared" si="39"/>
        <v>0</v>
      </c>
      <c r="DD52" s="23">
        <f t="shared" si="39"/>
        <v>0</v>
      </c>
      <c r="DE52" s="23">
        <f t="shared" si="39"/>
        <v>0</v>
      </c>
      <c r="DF52" s="23">
        <f t="shared" si="39"/>
        <v>0</v>
      </c>
      <c r="DG52" s="23">
        <f t="shared" si="39"/>
        <v>0</v>
      </c>
      <c r="DH52" s="23">
        <f t="shared" si="39"/>
        <v>0</v>
      </c>
      <c r="DI52" s="23">
        <f t="shared" si="39"/>
        <v>0</v>
      </c>
      <c r="DJ52" s="23">
        <f t="shared" si="39"/>
        <v>0</v>
      </c>
      <c r="DK52" s="23">
        <f t="shared" si="39"/>
        <v>0</v>
      </c>
      <c r="DL52" s="23">
        <f t="shared" si="39"/>
        <v>0</v>
      </c>
      <c r="DM52" s="23">
        <f t="shared" si="39"/>
        <v>0</v>
      </c>
      <c r="DN52" s="23">
        <f t="shared" si="39"/>
        <v>0</v>
      </c>
      <c r="DO52" s="23">
        <f t="shared" si="39"/>
        <v>0</v>
      </c>
      <c r="DP52" s="23">
        <f t="shared" si="39"/>
        <v>0</v>
      </c>
      <c r="DQ52" s="23">
        <f t="shared" si="39"/>
        <v>0</v>
      </c>
      <c r="DR52" s="23">
        <f t="shared" si="39"/>
        <v>0</v>
      </c>
      <c r="DS52" s="23">
        <f t="shared" si="39"/>
        <v>0</v>
      </c>
      <c r="DT52" s="23">
        <f t="shared" si="39"/>
        <v>0</v>
      </c>
      <c r="DU52" s="23">
        <f t="shared" si="39"/>
        <v>0</v>
      </c>
      <c r="DV52" s="23">
        <f t="shared" si="39"/>
        <v>0</v>
      </c>
      <c r="DW52" s="23">
        <f t="shared" si="39"/>
        <v>0</v>
      </c>
      <c r="DX52" s="23">
        <f t="shared" si="39"/>
        <v>0</v>
      </c>
      <c r="DY52" s="23">
        <f t="shared" si="39"/>
        <v>0</v>
      </c>
      <c r="DZ52" s="23">
        <f t="shared" si="39"/>
        <v>0</v>
      </c>
      <c r="EA52" s="23">
        <f t="shared" si="39"/>
        <v>0</v>
      </c>
      <c r="EB52" s="23">
        <f t="shared" ref="EB52:GM52" si="40">IF(EB53=0,0,-(EB53+EB51))</f>
        <v>0</v>
      </c>
      <c r="EC52" s="23">
        <f t="shared" si="40"/>
        <v>0</v>
      </c>
      <c r="ED52" s="23">
        <f t="shared" si="40"/>
        <v>0</v>
      </c>
      <c r="EE52" s="23">
        <f t="shared" si="40"/>
        <v>0</v>
      </c>
      <c r="EF52" s="23">
        <f t="shared" si="40"/>
        <v>0</v>
      </c>
      <c r="EG52" s="23">
        <f t="shared" si="40"/>
        <v>0</v>
      </c>
      <c r="EH52" s="23">
        <f t="shared" si="40"/>
        <v>0</v>
      </c>
      <c r="EI52" s="23">
        <f t="shared" si="40"/>
        <v>0</v>
      </c>
      <c r="EJ52" s="23">
        <f t="shared" si="40"/>
        <v>0</v>
      </c>
      <c r="EK52" s="23">
        <f t="shared" si="40"/>
        <v>0</v>
      </c>
      <c r="EL52" s="23">
        <f t="shared" si="40"/>
        <v>0</v>
      </c>
      <c r="EM52" s="23">
        <f t="shared" si="40"/>
        <v>0</v>
      </c>
      <c r="EN52" s="23">
        <f t="shared" si="40"/>
        <v>0</v>
      </c>
      <c r="EO52" s="23">
        <f t="shared" si="40"/>
        <v>0</v>
      </c>
      <c r="EP52" s="23">
        <f t="shared" si="40"/>
        <v>0</v>
      </c>
      <c r="EQ52" s="23">
        <f t="shared" si="40"/>
        <v>0</v>
      </c>
      <c r="ER52" s="23">
        <f t="shared" si="40"/>
        <v>0</v>
      </c>
      <c r="ES52" s="23">
        <f t="shared" si="40"/>
        <v>0</v>
      </c>
      <c r="ET52" s="23">
        <f t="shared" si="40"/>
        <v>0</v>
      </c>
      <c r="EU52" s="23">
        <f t="shared" si="40"/>
        <v>0</v>
      </c>
      <c r="EV52" s="23">
        <f t="shared" si="40"/>
        <v>0</v>
      </c>
      <c r="EW52" s="23">
        <f t="shared" si="40"/>
        <v>0</v>
      </c>
      <c r="EX52" s="23">
        <f t="shared" si="40"/>
        <v>0</v>
      </c>
      <c r="EY52" s="23">
        <f t="shared" si="40"/>
        <v>0</v>
      </c>
      <c r="EZ52" s="23">
        <f t="shared" si="40"/>
        <v>0</v>
      </c>
      <c r="FA52" s="23">
        <f t="shared" si="40"/>
        <v>0</v>
      </c>
      <c r="FB52" s="23">
        <f t="shared" si="40"/>
        <v>0</v>
      </c>
      <c r="FC52" s="23">
        <f t="shared" si="40"/>
        <v>0</v>
      </c>
      <c r="FD52" s="23">
        <f t="shared" si="40"/>
        <v>0</v>
      </c>
      <c r="FE52" s="23">
        <f t="shared" si="40"/>
        <v>0</v>
      </c>
      <c r="FF52" s="23">
        <f t="shared" si="40"/>
        <v>0</v>
      </c>
      <c r="FG52" s="23">
        <f t="shared" si="40"/>
        <v>0</v>
      </c>
      <c r="FH52" s="23">
        <f t="shared" si="40"/>
        <v>0</v>
      </c>
      <c r="FI52" s="23">
        <f t="shared" si="40"/>
        <v>0</v>
      </c>
      <c r="FJ52" s="23">
        <f t="shared" si="40"/>
        <v>0</v>
      </c>
      <c r="FK52" s="23">
        <f t="shared" si="40"/>
        <v>0</v>
      </c>
      <c r="FL52" s="23">
        <f t="shared" si="40"/>
        <v>0</v>
      </c>
      <c r="FM52" s="23">
        <f t="shared" si="40"/>
        <v>0</v>
      </c>
      <c r="FN52" s="23">
        <f t="shared" si="40"/>
        <v>0</v>
      </c>
      <c r="FO52" s="23">
        <f t="shared" si="40"/>
        <v>0</v>
      </c>
      <c r="FP52" s="23">
        <f t="shared" si="40"/>
        <v>0</v>
      </c>
      <c r="FQ52" s="23">
        <f t="shared" si="40"/>
        <v>0</v>
      </c>
      <c r="FR52" s="23">
        <f t="shared" si="40"/>
        <v>0</v>
      </c>
      <c r="FS52" s="23">
        <f t="shared" si="40"/>
        <v>0</v>
      </c>
      <c r="FT52" s="23">
        <f t="shared" si="40"/>
        <v>0</v>
      </c>
      <c r="FU52" s="23">
        <f t="shared" si="40"/>
        <v>0</v>
      </c>
      <c r="FV52" s="23">
        <f t="shared" si="40"/>
        <v>0</v>
      </c>
      <c r="FW52" s="23">
        <f t="shared" si="40"/>
        <v>0</v>
      </c>
      <c r="FX52" s="23">
        <f t="shared" si="40"/>
        <v>0</v>
      </c>
      <c r="FY52" s="23">
        <f t="shared" si="40"/>
        <v>0</v>
      </c>
      <c r="FZ52" s="23">
        <f t="shared" si="40"/>
        <v>0</v>
      </c>
      <c r="GA52" s="23">
        <f t="shared" si="40"/>
        <v>0</v>
      </c>
      <c r="GB52" s="23">
        <f t="shared" si="40"/>
        <v>0</v>
      </c>
      <c r="GC52" s="23">
        <f t="shared" si="40"/>
        <v>0</v>
      </c>
      <c r="GD52" s="23">
        <f t="shared" si="40"/>
        <v>0</v>
      </c>
      <c r="GE52" s="23">
        <f t="shared" si="40"/>
        <v>0</v>
      </c>
      <c r="GF52" s="23">
        <f t="shared" si="40"/>
        <v>0</v>
      </c>
      <c r="GG52" s="23">
        <f t="shared" si="40"/>
        <v>0</v>
      </c>
      <c r="GH52" s="23">
        <f t="shared" si="40"/>
        <v>0</v>
      </c>
      <c r="GI52" s="23">
        <f t="shared" si="40"/>
        <v>0</v>
      </c>
      <c r="GJ52" s="23">
        <f t="shared" si="40"/>
        <v>0</v>
      </c>
      <c r="GK52" s="23">
        <f t="shared" si="40"/>
        <v>0</v>
      </c>
      <c r="GL52" s="23">
        <f t="shared" si="40"/>
        <v>0</v>
      </c>
      <c r="GM52" s="23">
        <f t="shared" si="40"/>
        <v>0</v>
      </c>
      <c r="GN52" s="23">
        <f t="shared" ref="GN52:IY52" si="41">IF(GN53=0,0,-(GN53+GN51))</f>
        <v>0</v>
      </c>
      <c r="GO52" s="23">
        <f t="shared" si="41"/>
        <v>0</v>
      </c>
      <c r="GP52" s="23">
        <f t="shared" si="41"/>
        <v>0</v>
      </c>
      <c r="GQ52" s="23">
        <f t="shared" si="41"/>
        <v>0</v>
      </c>
      <c r="GR52" s="23">
        <f t="shared" si="41"/>
        <v>0</v>
      </c>
      <c r="GS52" s="23">
        <f t="shared" si="41"/>
        <v>0</v>
      </c>
      <c r="GT52" s="23">
        <f t="shared" si="41"/>
        <v>0</v>
      </c>
      <c r="GU52" s="23">
        <f t="shared" si="41"/>
        <v>0</v>
      </c>
      <c r="GV52" s="23">
        <f t="shared" si="41"/>
        <v>0</v>
      </c>
      <c r="GW52" s="23">
        <f t="shared" si="41"/>
        <v>0</v>
      </c>
      <c r="GX52" s="23">
        <f t="shared" si="41"/>
        <v>0</v>
      </c>
      <c r="GY52" s="23">
        <f t="shared" si="41"/>
        <v>0</v>
      </c>
      <c r="GZ52" s="23">
        <f t="shared" si="41"/>
        <v>0</v>
      </c>
      <c r="HA52" s="23">
        <f t="shared" si="41"/>
        <v>0</v>
      </c>
      <c r="HB52" s="23">
        <f t="shared" si="41"/>
        <v>0</v>
      </c>
      <c r="HC52" s="23">
        <f t="shared" si="41"/>
        <v>0</v>
      </c>
      <c r="HD52" s="23">
        <f t="shared" si="41"/>
        <v>0</v>
      </c>
      <c r="HE52" s="23">
        <f t="shared" si="41"/>
        <v>0</v>
      </c>
      <c r="HF52" s="23">
        <f t="shared" si="41"/>
        <v>0</v>
      </c>
      <c r="HG52" s="23">
        <f t="shared" si="41"/>
        <v>0</v>
      </c>
      <c r="HH52" s="23">
        <f t="shared" si="41"/>
        <v>0</v>
      </c>
      <c r="HI52" s="23">
        <f t="shared" si="41"/>
        <v>0</v>
      </c>
      <c r="HJ52" s="23">
        <f t="shared" si="41"/>
        <v>0</v>
      </c>
      <c r="HK52" s="23">
        <f t="shared" si="41"/>
        <v>0</v>
      </c>
      <c r="HL52" s="23">
        <f t="shared" si="41"/>
        <v>0</v>
      </c>
      <c r="HM52" s="23">
        <f t="shared" si="41"/>
        <v>0</v>
      </c>
      <c r="HN52" s="23">
        <f t="shared" si="41"/>
        <v>0</v>
      </c>
      <c r="HO52" s="23">
        <f t="shared" si="41"/>
        <v>0</v>
      </c>
      <c r="HP52" s="23">
        <f t="shared" si="41"/>
        <v>0</v>
      </c>
      <c r="HQ52" s="23">
        <f t="shared" si="41"/>
        <v>0</v>
      </c>
      <c r="HR52" s="23">
        <f t="shared" si="41"/>
        <v>0</v>
      </c>
      <c r="HS52" s="23">
        <f t="shared" si="41"/>
        <v>0</v>
      </c>
      <c r="HT52" s="23">
        <f t="shared" si="41"/>
        <v>0</v>
      </c>
      <c r="HU52" s="23">
        <f t="shared" si="41"/>
        <v>0</v>
      </c>
      <c r="HV52" s="23">
        <f t="shared" si="41"/>
        <v>0</v>
      </c>
      <c r="HW52" s="23">
        <f t="shared" si="41"/>
        <v>0</v>
      </c>
      <c r="HX52" s="23">
        <f t="shared" si="41"/>
        <v>0</v>
      </c>
      <c r="HY52" s="23">
        <f t="shared" si="41"/>
        <v>0</v>
      </c>
      <c r="HZ52" s="23">
        <f t="shared" si="41"/>
        <v>0</v>
      </c>
      <c r="IA52" s="23">
        <f t="shared" si="41"/>
        <v>0</v>
      </c>
      <c r="IB52" s="23">
        <f t="shared" si="41"/>
        <v>0</v>
      </c>
      <c r="IC52" s="23">
        <f t="shared" si="41"/>
        <v>0</v>
      </c>
      <c r="ID52" s="23">
        <f t="shared" si="41"/>
        <v>0</v>
      </c>
      <c r="IE52" s="23">
        <f t="shared" si="41"/>
        <v>0</v>
      </c>
      <c r="IF52" s="23">
        <f t="shared" si="41"/>
        <v>0</v>
      </c>
      <c r="IG52" s="23">
        <f t="shared" si="41"/>
        <v>0</v>
      </c>
      <c r="IH52" s="23">
        <f t="shared" si="41"/>
        <v>0</v>
      </c>
      <c r="II52" s="23">
        <f t="shared" si="41"/>
        <v>0</v>
      </c>
      <c r="IJ52" s="23">
        <f t="shared" si="41"/>
        <v>0</v>
      </c>
      <c r="IK52" s="23">
        <f t="shared" si="41"/>
        <v>0</v>
      </c>
      <c r="IL52" s="23">
        <f t="shared" si="41"/>
        <v>0</v>
      </c>
      <c r="IM52" s="23">
        <f t="shared" si="41"/>
        <v>0</v>
      </c>
      <c r="IN52" s="23">
        <f t="shared" si="41"/>
        <v>0</v>
      </c>
      <c r="IO52" s="23">
        <f t="shared" si="41"/>
        <v>0</v>
      </c>
      <c r="IP52" s="23">
        <f t="shared" si="41"/>
        <v>0</v>
      </c>
      <c r="IQ52" s="23">
        <f t="shared" si="41"/>
        <v>0</v>
      </c>
      <c r="IR52" s="23">
        <f t="shared" si="41"/>
        <v>0</v>
      </c>
      <c r="IS52" s="23">
        <f t="shared" si="41"/>
        <v>0</v>
      </c>
      <c r="IT52" s="23">
        <f t="shared" si="41"/>
        <v>0</v>
      </c>
      <c r="IU52" s="23">
        <f t="shared" si="41"/>
        <v>0</v>
      </c>
      <c r="IV52" s="23">
        <f t="shared" si="41"/>
        <v>0</v>
      </c>
      <c r="IW52" s="23">
        <f t="shared" si="41"/>
        <v>0</v>
      </c>
      <c r="IX52" s="23">
        <f t="shared" si="41"/>
        <v>0</v>
      </c>
      <c r="IY52" s="23">
        <f t="shared" si="41"/>
        <v>0</v>
      </c>
      <c r="IZ52" s="23">
        <f t="shared" ref="IZ52:LK52" si="42">IF(IZ53=0,0,-(IZ53+IZ51))</f>
        <v>0</v>
      </c>
      <c r="JA52" s="23">
        <f t="shared" si="42"/>
        <v>0</v>
      </c>
      <c r="JB52" s="23">
        <f t="shared" si="42"/>
        <v>0</v>
      </c>
      <c r="JC52" s="23">
        <f t="shared" si="42"/>
        <v>0</v>
      </c>
      <c r="JD52" s="23">
        <f t="shared" si="42"/>
        <v>0</v>
      </c>
      <c r="JE52" s="23">
        <f t="shared" si="42"/>
        <v>0</v>
      </c>
      <c r="JF52" s="23">
        <f t="shared" si="42"/>
        <v>0</v>
      </c>
      <c r="JG52" s="23">
        <f t="shared" si="42"/>
        <v>0</v>
      </c>
      <c r="JH52" s="23">
        <f t="shared" si="42"/>
        <v>0</v>
      </c>
      <c r="JI52" s="23">
        <f t="shared" si="42"/>
        <v>0</v>
      </c>
      <c r="JJ52" s="23">
        <f t="shared" si="42"/>
        <v>0</v>
      </c>
      <c r="JK52" s="23">
        <f t="shared" si="42"/>
        <v>0</v>
      </c>
      <c r="JL52" s="23">
        <f t="shared" si="42"/>
        <v>0</v>
      </c>
      <c r="JM52" s="23">
        <f t="shared" si="42"/>
        <v>0</v>
      </c>
      <c r="JN52" s="23">
        <f t="shared" si="42"/>
        <v>0</v>
      </c>
      <c r="JO52" s="23">
        <f t="shared" si="42"/>
        <v>0</v>
      </c>
      <c r="JP52" s="23">
        <f t="shared" si="42"/>
        <v>0</v>
      </c>
      <c r="JQ52" s="23">
        <f t="shared" si="42"/>
        <v>0</v>
      </c>
      <c r="JR52" s="23">
        <f t="shared" si="42"/>
        <v>0</v>
      </c>
      <c r="JS52" s="23">
        <f t="shared" si="42"/>
        <v>0</v>
      </c>
      <c r="JT52" s="23">
        <f t="shared" si="42"/>
        <v>0</v>
      </c>
      <c r="JU52" s="23">
        <f t="shared" si="42"/>
        <v>0</v>
      </c>
      <c r="JV52" s="23">
        <f t="shared" si="42"/>
        <v>0</v>
      </c>
      <c r="JW52" s="23">
        <f t="shared" si="42"/>
        <v>0</v>
      </c>
      <c r="JX52" s="23">
        <f t="shared" si="42"/>
        <v>0</v>
      </c>
      <c r="JY52" s="23">
        <f t="shared" si="42"/>
        <v>0</v>
      </c>
      <c r="JZ52" s="23">
        <f t="shared" si="42"/>
        <v>0</v>
      </c>
      <c r="KA52" s="23">
        <f t="shared" si="42"/>
        <v>0</v>
      </c>
      <c r="KB52" s="23">
        <f t="shared" si="42"/>
        <v>0</v>
      </c>
      <c r="KC52" s="23">
        <f t="shared" si="42"/>
        <v>0</v>
      </c>
      <c r="KD52" s="23">
        <f t="shared" si="42"/>
        <v>0</v>
      </c>
      <c r="KE52" s="23">
        <f t="shared" si="42"/>
        <v>0</v>
      </c>
      <c r="KF52" s="23">
        <f t="shared" si="42"/>
        <v>0</v>
      </c>
      <c r="KG52" s="23">
        <f t="shared" si="42"/>
        <v>0</v>
      </c>
      <c r="KH52" s="23">
        <f t="shared" si="42"/>
        <v>0</v>
      </c>
      <c r="KI52" s="23">
        <f t="shared" si="42"/>
        <v>0</v>
      </c>
      <c r="KJ52" s="23">
        <f t="shared" si="42"/>
        <v>0</v>
      </c>
      <c r="KK52" s="23">
        <f t="shared" si="42"/>
        <v>0</v>
      </c>
      <c r="KL52" s="23">
        <f t="shared" si="42"/>
        <v>0</v>
      </c>
      <c r="KM52" s="23">
        <f t="shared" si="42"/>
        <v>0</v>
      </c>
      <c r="KN52" s="23">
        <f t="shared" si="42"/>
        <v>0</v>
      </c>
      <c r="KO52" s="23">
        <f t="shared" si="42"/>
        <v>0</v>
      </c>
      <c r="KP52" s="23">
        <f t="shared" si="42"/>
        <v>0</v>
      </c>
      <c r="KQ52" s="23">
        <f t="shared" si="42"/>
        <v>0</v>
      </c>
      <c r="KR52" s="23">
        <f t="shared" si="42"/>
        <v>0</v>
      </c>
      <c r="KS52" s="23">
        <f t="shared" si="42"/>
        <v>0</v>
      </c>
      <c r="KT52" s="23">
        <f t="shared" si="42"/>
        <v>0</v>
      </c>
      <c r="KU52" s="23">
        <f t="shared" si="42"/>
        <v>0</v>
      </c>
      <c r="KV52" s="23">
        <f t="shared" si="42"/>
        <v>0</v>
      </c>
      <c r="KW52" s="23">
        <f t="shared" si="42"/>
        <v>0</v>
      </c>
      <c r="KX52" s="23">
        <f t="shared" si="42"/>
        <v>0</v>
      </c>
      <c r="KY52" s="23">
        <f t="shared" si="42"/>
        <v>0</v>
      </c>
      <c r="KZ52" s="23">
        <f t="shared" si="42"/>
        <v>0</v>
      </c>
      <c r="LA52" s="23">
        <f t="shared" si="42"/>
        <v>0</v>
      </c>
      <c r="LB52" s="23">
        <f t="shared" si="42"/>
        <v>0</v>
      </c>
      <c r="LC52" s="23">
        <f t="shared" si="42"/>
        <v>0</v>
      </c>
      <c r="LD52" s="23">
        <f t="shared" si="42"/>
        <v>0</v>
      </c>
      <c r="LE52" s="23">
        <f t="shared" si="42"/>
        <v>0</v>
      </c>
      <c r="LF52" s="23">
        <f t="shared" si="42"/>
        <v>0</v>
      </c>
      <c r="LG52" s="23">
        <f t="shared" si="42"/>
        <v>0</v>
      </c>
      <c r="LH52" s="23">
        <f t="shared" si="42"/>
        <v>0</v>
      </c>
      <c r="LI52" s="23">
        <f t="shared" si="42"/>
        <v>0</v>
      </c>
      <c r="LJ52" s="23">
        <f t="shared" si="42"/>
        <v>0</v>
      </c>
      <c r="LK52" s="23">
        <f t="shared" si="42"/>
        <v>0</v>
      </c>
      <c r="LL52" s="23">
        <f t="shared" ref="LL52:MY52" si="43">IF(LL53=0,0,-(LL53+LL51))</f>
        <v>0</v>
      </c>
      <c r="LM52" s="23">
        <f t="shared" si="43"/>
        <v>0</v>
      </c>
      <c r="LN52" s="23">
        <f t="shared" si="43"/>
        <v>0</v>
      </c>
      <c r="LO52" s="23">
        <f t="shared" si="43"/>
        <v>0</v>
      </c>
      <c r="LP52" s="23">
        <f t="shared" si="43"/>
        <v>0</v>
      </c>
      <c r="LQ52" s="23">
        <f t="shared" si="43"/>
        <v>0</v>
      </c>
      <c r="LR52" s="23">
        <f t="shared" si="43"/>
        <v>0</v>
      </c>
      <c r="LS52" s="23">
        <f t="shared" si="43"/>
        <v>0</v>
      </c>
      <c r="LT52" s="23">
        <f t="shared" si="43"/>
        <v>0</v>
      </c>
      <c r="LU52" s="23">
        <f t="shared" si="43"/>
        <v>0</v>
      </c>
      <c r="LV52" s="23">
        <f t="shared" si="43"/>
        <v>0</v>
      </c>
      <c r="LW52" s="23">
        <f t="shared" si="43"/>
        <v>0</v>
      </c>
      <c r="LX52" s="23">
        <f t="shared" si="43"/>
        <v>0</v>
      </c>
      <c r="LY52" s="23">
        <f t="shared" si="43"/>
        <v>0</v>
      </c>
      <c r="LZ52" s="23">
        <f t="shared" si="43"/>
        <v>0</v>
      </c>
      <c r="MA52" s="23">
        <f t="shared" si="43"/>
        <v>0</v>
      </c>
      <c r="MB52" s="23">
        <f t="shared" si="43"/>
        <v>0</v>
      </c>
      <c r="MC52" s="23">
        <f t="shared" si="43"/>
        <v>0</v>
      </c>
      <c r="MD52" s="23">
        <f t="shared" si="43"/>
        <v>0</v>
      </c>
      <c r="ME52" s="23">
        <f t="shared" si="43"/>
        <v>0</v>
      </c>
      <c r="MF52" s="23">
        <f t="shared" si="43"/>
        <v>0</v>
      </c>
      <c r="MG52" s="23">
        <f t="shared" si="43"/>
        <v>0</v>
      </c>
      <c r="MH52" s="23">
        <f t="shared" si="43"/>
        <v>0</v>
      </c>
      <c r="MI52" s="23">
        <f t="shared" si="43"/>
        <v>0</v>
      </c>
      <c r="MJ52" s="23">
        <f t="shared" si="43"/>
        <v>0</v>
      </c>
      <c r="MK52" s="23">
        <f t="shared" si="43"/>
        <v>0</v>
      </c>
      <c r="ML52" s="23">
        <f t="shared" si="43"/>
        <v>0</v>
      </c>
      <c r="MM52" s="23">
        <f t="shared" si="43"/>
        <v>0</v>
      </c>
      <c r="MN52" s="23">
        <f t="shared" si="43"/>
        <v>0</v>
      </c>
      <c r="MO52" s="23">
        <f t="shared" si="43"/>
        <v>0</v>
      </c>
      <c r="MP52" s="23">
        <f t="shared" si="43"/>
        <v>0</v>
      </c>
      <c r="MQ52" s="23">
        <f t="shared" si="43"/>
        <v>0</v>
      </c>
      <c r="MR52" s="23">
        <f t="shared" si="43"/>
        <v>0</v>
      </c>
      <c r="MS52" s="23">
        <f t="shared" si="43"/>
        <v>0</v>
      </c>
      <c r="MT52" s="23">
        <f t="shared" si="43"/>
        <v>0</v>
      </c>
      <c r="MU52" s="23">
        <f t="shared" si="43"/>
        <v>0</v>
      </c>
      <c r="MV52" s="23">
        <f t="shared" si="43"/>
        <v>0</v>
      </c>
      <c r="MW52" s="23">
        <f t="shared" si="43"/>
        <v>0</v>
      </c>
      <c r="MX52" s="23">
        <f t="shared" si="43"/>
        <v>0</v>
      </c>
      <c r="MY52" s="23">
        <f t="shared" si="43"/>
        <v>0</v>
      </c>
    </row>
    <row r="53" spans="1:363" x14ac:dyDescent="0.35">
      <c r="C53" s="4" t="s">
        <v>647</v>
      </c>
      <c r="D53" s="23">
        <f t="shared" ref="D53:BO53" si="44">IF($D$8&lt;D47,IF(($D$8+$D$16)&lt;=D47,IF(D47&lt;($D$12+$D$16),IF(C54&lt;ABS($D$24),-C54-D51,$D$24),0),0),0)</f>
        <v>0</v>
      </c>
      <c r="E53" s="23">
        <f t="shared" si="44"/>
        <v>0</v>
      </c>
      <c r="F53" s="23">
        <f t="shared" si="44"/>
        <v>0</v>
      </c>
      <c r="G53" s="23">
        <f t="shared" si="44"/>
        <v>0</v>
      </c>
      <c r="H53" s="23">
        <f t="shared" si="44"/>
        <v>0</v>
      </c>
      <c r="I53" s="23">
        <f t="shared" si="44"/>
        <v>0</v>
      </c>
      <c r="J53" s="23">
        <f t="shared" si="44"/>
        <v>0</v>
      </c>
      <c r="K53" s="23">
        <f t="shared" si="44"/>
        <v>0</v>
      </c>
      <c r="L53" s="23">
        <f t="shared" si="44"/>
        <v>0</v>
      </c>
      <c r="M53" s="23">
        <f t="shared" si="44"/>
        <v>0</v>
      </c>
      <c r="N53" s="23">
        <f t="shared" si="44"/>
        <v>0</v>
      </c>
      <c r="O53" s="23">
        <f t="shared" si="44"/>
        <v>0</v>
      </c>
      <c r="P53" s="23">
        <f t="shared" si="44"/>
        <v>0</v>
      </c>
      <c r="Q53" s="23">
        <f t="shared" si="44"/>
        <v>0</v>
      </c>
      <c r="R53" s="23">
        <f t="shared" si="44"/>
        <v>0</v>
      </c>
      <c r="S53" s="23">
        <f t="shared" si="44"/>
        <v>0</v>
      </c>
      <c r="T53" s="23">
        <f t="shared" si="44"/>
        <v>0</v>
      </c>
      <c r="U53" s="23">
        <f t="shared" si="44"/>
        <v>0</v>
      </c>
      <c r="V53" s="23">
        <f t="shared" si="44"/>
        <v>0</v>
      </c>
      <c r="W53" s="23">
        <f t="shared" si="44"/>
        <v>0</v>
      </c>
      <c r="X53" s="23">
        <f t="shared" si="44"/>
        <v>0</v>
      </c>
      <c r="Y53" s="23">
        <f t="shared" si="44"/>
        <v>0</v>
      </c>
      <c r="Z53" s="23">
        <f t="shared" si="44"/>
        <v>0</v>
      </c>
      <c r="AA53" s="23">
        <f t="shared" si="44"/>
        <v>0</v>
      </c>
      <c r="AB53" s="23">
        <f t="shared" si="44"/>
        <v>0</v>
      </c>
      <c r="AC53" s="23">
        <f t="shared" si="44"/>
        <v>0</v>
      </c>
      <c r="AD53" s="23">
        <f t="shared" si="44"/>
        <v>0</v>
      </c>
      <c r="AE53" s="23">
        <f t="shared" si="44"/>
        <v>0</v>
      </c>
      <c r="AF53" s="23">
        <f t="shared" si="44"/>
        <v>0</v>
      </c>
      <c r="AG53" s="23">
        <f t="shared" si="44"/>
        <v>0</v>
      </c>
      <c r="AH53" s="23">
        <f t="shared" si="44"/>
        <v>0</v>
      </c>
      <c r="AI53" s="23">
        <f t="shared" si="44"/>
        <v>0</v>
      </c>
      <c r="AJ53" s="23">
        <f t="shared" si="44"/>
        <v>0</v>
      </c>
      <c r="AK53" s="23">
        <f t="shared" si="44"/>
        <v>0</v>
      </c>
      <c r="AL53" s="23">
        <f t="shared" si="44"/>
        <v>0</v>
      </c>
      <c r="AM53" s="23">
        <f t="shared" si="44"/>
        <v>0</v>
      </c>
      <c r="AN53" s="23">
        <f t="shared" si="44"/>
        <v>0</v>
      </c>
      <c r="AO53" s="23">
        <f t="shared" si="44"/>
        <v>0</v>
      </c>
      <c r="AP53" s="23">
        <f t="shared" si="44"/>
        <v>0</v>
      </c>
      <c r="AQ53" s="23">
        <f t="shared" si="44"/>
        <v>0</v>
      </c>
      <c r="AR53" s="23">
        <f t="shared" si="44"/>
        <v>0</v>
      </c>
      <c r="AS53" s="23">
        <f t="shared" si="44"/>
        <v>0</v>
      </c>
      <c r="AT53" s="23">
        <f t="shared" si="44"/>
        <v>0</v>
      </c>
      <c r="AU53" s="23">
        <f t="shared" si="44"/>
        <v>0</v>
      </c>
      <c r="AV53" s="23">
        <f t="shared" si="44"/>
        <v>0</v>
      </c>
      <c r="AW53" s="23">
        <f t="shared" si="44"/>
        <v>0</v>
      </c>
      <c r="AX53" s="23">
        <f t="shared" si="44"/>
        <v>0</v>
      </c>
      <c r="AY53" s="23">
        <f t="shared" si="44"/>
        <v>0</v>
      </c>
      <c r="AZ53" s="23">
        <f t="shared" si="44"/>
        <v>0</v>
      </c>
      <c r="BA53" s="23">
        <f t="shared" si="44"/>
        <v>0</v>
      </c>
      <c r="BB53" s="23">
        <f t="shared" si="44"/>
        <v>0</v>
      </c>
      <c r="BC53" s="23">
        <f t="shared" si="44"/>
        <v>0</v>
      </c>
      <c r="BD53" s="23">
        <f t="shared" si="44"/>
        <v>0</v>
      </c>
      <c r="BE53" s="23">
        <f t="shared" si="44"/>
        <v>0</v>
      </c>
      <c r="BF53" s="23">
        <f t="shared" si="44"/>
        <v>0</v>
      </c>
      <c r="BG53" s="23">
        <f t="shared" si="44"/>
        <v>0</v>
      </c>
      <c r="BH53" s="23">
        <f t="shared" si="44"/>
        <v>0</v>
      </c>
      <c r="BI53" s="23">
        <f t="shared" si="44"/>
        <v>0</v>
      </c>
      <c r="BJ53" s="23">
        <f t="shared" si="44"/>
        <v>0</v>
      </c>
      <c r="BK53" s="23">
        <f t="shared" si="44"/>
        <v>0</v>
      </c>
      <c r="BL53" s="23">
        <f t="shared" si="44"/>
        <v>0</v>
      </c>
      <c r="BM53" s="23">
        <f t="shared" si="44"/>
        <v>0</v>
      </c>
      <c r="BN53" s="23">
        <f t="shared" si="44"/>
        <v>0</v>
      </c>
      <c r="BO53" s="23">
        <f t="shared" si="44"/>
        <v>0</v>
      </c>
      <c r="BP53" s="23">
        <f t="shared" ref="BP53:EA53" si="45">IF($D$8&lt;BP47,IF(($D$8+$D$16)&lt;=BP47,IF(BP47&lt;($D$12+$D$16),IF(BO54&lt;ABS($D$24),-BO54-BP51,$D$24),0),0),0)</f>
        <v>0</v>
      </c>
      <c r="BQ53" s="23">
        <f t="shared" si="45"/>
        <v>0</v>
      </c>
      <c r="BR53" s="23">
        <f t="shared" si="45"/>
        <v>0</v>
      </c>
      <c r="BS53" s="23">
        <f t="shared" si="45"/>
        <v>0</v>
      </c>
      <c r="BT53" s="23">
        <f t="shared" si="45"/>
        <v>0</v>
      </c>
      <c r="BU53" s="23">
        <f t="shared" si="45"/>
        <v>0</v>
      </c>
      <c r="BV53" s="23">
        <f t="shared" si="45"/>
        <v>0</v>
      </c>
      <c r="BW53" s="23">
        <f t="shared" si="45"/>
        <v>0</v>
      </c>
      <c r="BX53" s="23">
        <f t="shared" si="45"/>
        <v>0</v>
      </c>
      <c r="BY53" s="23">
        <f t="shared" si="45"/>
        <v>0</v>
      </c>
      <c r="BZ53" s="23">
        <f t="shared" si="45"/>
        <v>0</v>
      </c>
      <c r="CA53" s="23">
        <f t="shared" si="45"/>
        <v>0</v>
      </c>
      <c r="CB53" s="23">
        <f t="shared" si="45"/>
        <v>0</v>
      </c>
      <c r="CC53" s="23">
        <f t="shared" si="45"/>
        <v>0</v>
      </c>
      <c r="CD53" s="23">
        <f t="shared" si="45"/>
        <v>0</v>
      </c>
      <c r="CE53" s="23">
        <f t="shared" si="45"/>
        <v>0</v>
      </c>
      <c r="CF53" s="23">
        <f t="shared" si="45"/>
        <v>0</v>
      </c>
      <c r="CG53" s="23">
        <f t="shared" si="45"/>
        <v>0</v>
      </c>
      <c r="CH53" s="23">
        <f t="shared" si="45"/>
        <v>0</v>
      </c>
      <c r="CI53" s="23">
        <f t="shared" si="45"/>
        <v>0</v>
      </c>
      <c r="CJ53" s="23">
        <f t="shared" si="45"/>
        <v>0</v>
      </c>
      <c r="CK53" s="23">
        <f t="shared" si="45"/>
        <v>0</v>
      </c>
      <c r="CL53" s="23">
        <f t="shared" si="45"/>
        <v>0</v>
      </c>
      <c r="CM53" s="23">
        <f t="shared" si="45"/>
        <v>0</v>
      </c>
      <c r="CN53" s="23">
        <f t="shared" si="45"/>
        <v>0</v>
      </c>
      <c r="CO53" s="23">
        <f t="shared" si="45"/>
        <v>0</v>
      </c>
      <c r="CP53" s="23">
        <f t="shared" si="45"/>
        <v>0</v>
      </c>
      <c r="CQ53" s="23">
        <f t="shared" si="45"/>
        <v>0</v>
      </c>
      <c r="CR53" s="23">
        <f t="shared" si="45"/>
        <v>0</v>
      </c>
      <c r="CS53" s="23">
        <f t="shared" si="45"/>
        <v>0</v>
      </c>
      <c r="CT53" s="23">
        <f t="shared" si="45"/>
        <v>0</v>
      </c>
      <c r="CU53" s="23">
        <f t="shared" si="45"/>
        <v>0</v>
      </c>
      <c r="CV53" s="23">
        <f t="shared" si="45"/>
        <v>0</v>
      </c>
      <c r="CW53" s="23">
        <f t="shared" si="45"/>
        <v>0</v>
      </c>
      <c r="CX53" s="23">
        <f t="shared" si="45"/>
        <v>0</v>
      </c>
      <c r="CY53" s="23">
        <f t="shared" si="45"/>
        <v>0</v>
      </c>
      <c r="CZ53" s="23">
        <f t="shared" si="45"/>
        <v>0</v>
      </c>
      <c r="DA53" s="23">
        <f t="shared" si="45"/>
        <v>0</v>
      </c>
      <c r="DB53" s="23">
        <f t="shared" si="45"/>
        <v>0</v>
      </c>
      <c r="DC53" s="23">
        <f t="shared" si="45"/>
        <v>0</v>
      </c>
      <c r="DD53" s="23">
        <f t="shared" si="45"/>
        <v>0</v>
      </c>
      <c r="DE53" s="23">
        <f t="shared" si="45"/>
        <v>0</v>
      </c>
      <c r="DF53" s="23">
        <f t="shared" si="45"/>
        <v>0</v>
      </c>
      <c r="DG53" s="23">
        <f t="shared" si="45"/>
        <v>0</v>
      </c>
      <c r="DH53" s="23">
        <f t="shared" si="45"/>
        <v>0</v>
      </c>
      <c r="DI53" s="23">
        <f t="shared" si="45"/>
        <v>0</v>
      </c>
      <c r="DJ53" s="23">
        <f t="shared" si="45"/>
        <v>0</v>
      </c>
      <c r="DK53" s="23">
        <f t="shared" si="45"/>
        <v>0</v>
      </c>
      <c r="DL53" s="23">
        <f t="shared" si="45"/>
        <v>0</v>
      </c>
      <c r="DM53" s="23">
        <f t="shared" si="45"/>
        <v>0</v>
      </c>
      <c r="DN53" s="23">
        <f t="shared" si="45"/>
        <v>0</v>
      </c>
      <c r="DO53" s="23">
        <f t="shared" si="45"/>
        <v>0</v>
      </c>
      <c r="DP53" s="23">
        <f t="shared" si="45"/>
        <v>0</v>
      </c>
      <c r="DQ53" s="23">
        <f t="shared" si="45"/>
        <v>0</v>
      </c>
      <c r="DR53" s="23">
        <f t="shared" si="45"/>
        <v>0</v>
      </c>
      <c r="DS53" s="23">
        <f t="shared" si="45"/>
        <v>0</v>
      </c>
      <c r="DT53" s="23">
        <f t="shared" si="45"/>
        <v>0</v>
      </c>
      <c r="DU53" s="23">
        <f t="shared" si="45"/>
        <v>0</v>
      </c>
      <c r="DV53" s="23">
        <f t="shared" si="45"/>
        <v>0</v>
      </c>
      <c r="DW53" s="23">
        <f t="shared" si="45"/>
        <v>0</v>
      </c>
      <c r="DX53" s="23">
        <f t="shared" si="45"/>
        <v>0</v>
      </c>
      <c r="DY53" s="23">
        <f t="shared" si="45"/>
        <v>0</v>
      </c>
      <c r="DZ53" s="23">
        <f t="shared" si="45"/>
        <v>0</v>
      </c>
      <c r="EA53" s="23">
        <f t="shared" si="45"/>
        <v>0</v>
      </c>
      <c r="EB53" s="23">
        <f t="shared" ref="EB53:GM53" si="46">IF($D$8&lt;EB47,IF(($D$8+$D$16)&lt;=EB47,IF(EB47&lt;($D$12+$D$16),IF(EA54&lt;ABS($D$24),-EA54-EB51,$D$24),0),0),0)</f>
        <v>0</v>
      </c>
      <c r="EC53" s="23">
        <f t="shared" si="46"/>
        <v>0</v>
      </c>
      <c r="ED53" s="23">
        <f t="shared" si="46"/>
        <v>0</v>
      </c>
      <c r="EE53" s="23">
        <f t="shared" si="46"/>
        <v>0</v>
      </c>
      <c r="EF53" s="23">
        <f t="shared" si="46"/>
        <v>0</v>
      </c>
      <c r="EG53" s="23">
        <f t="shared" si="46"/>
        <v>0</v>
      </c>
      <c r="EH53" s="23">
        <f t="shared" si="46"/>
        <v>0</v>
      </c>
      <c r="EI53" s="23">
        <f t="shared" si="46"/>
        <v>0</v>
      </c>
      <c r="EJ53" s="23">
        <f t="shared" si="46"/>
        <v>0</v>
      </c>
      <c r="EK53" s="23">
        <f t="shared" si="46"/>
        <v>0</v>
      </c>
      <c r="EL53" s="23">
        <f t="shared" si="46"/>
        <v>0</v>
      </c>
      <c r="EM53" s="23">
        <f t="shared" si="46"/>
        <v>0</v>
      </c>
      <c r="EN53" s="23">
        <f t="shared" si="46"/>
        <v>0</v>
      </c>
      <c r="EO53" s="23">
        <f t="shared" si="46"/>
        <v>0</v>
      </c>
      <c r="EP53" s="23">
        <f t="shared" si="46"/>
        <v>0</v>
      </c>
      <c r="EQ53" s="23">
        <f t="shared" si="46"/>
        <v>0</v>
      </c>
      <c r="ER53" s="23">
        <f t="shared" si="46"/>
        <v>0</v>
      </c>
      <c r="ES53" s="23">
        <f t="shared" si="46"/>
        <v>0</v>
      </c>
      <c r="ET53" s="23">
        <f t="shared" si="46"/>
        <v>0</v>
      </c>
      <c r="EU53" s="23">
        <f t="shared" si="46"/>
        <v>0</v>
      </c>
      <c r="EV53" s="23">
        <f t="shared" si="46"/>
        <v>0</v>
      </c>
      <c r="EW53" s="23">
        <f t="shared" si="46"/>
        <v>0</v>
      </c>
      <c r="EX53" s="23">
        <f t="shared" si="46"/>
        <v>0</v>
      </c>
      <c r="EY53" s="23">
        <f t="shared" si="46"/>
        <v>0</v>
      </c>
      <c r="EZ53" s="23">
        <f t="shared" si="46"/>
        <v>0</v>
      </c>
      <c r="FA53" s="23">
        <f t="shared" si="46"/>
        <v>0</v>
      </c>
      <c r="FB53" s="23">
        <f t="shared" si="46"/>
        <v>0</v>
      </c>
      <c r="FC53" s="23">
        <f t="shared" si="46"/>
        <v>0</v>
      </c>
      <c r="FD53" s="23">
        <f t="shared" si="46"/>
        <v>0</v>
      </c>
      <c r="FE53" s="23">
        <f t="shared" si="46"/>
        <v>0</v>
      </c>
      <c r="FF53" s="23">
        <f t="shared" si="46"/>
        <v>0</v>
      </c>
      <c r="FG53" s="23">
        <f t="shared" si="46"/>
        <v>0</v>
      </c>
      <c r="FH53" s="23">
        <f t="shared" si="46"/>
        <v>0</v>
      </c>
      <c r="FI53" s="23">
        <f t="shared" si="46"/>
        <v>0</v>
      </c>
      <c r="FJ53" s="23">
        <f t="shared" si="46"/>
        <v>0</v>
      </c>
      <c r="FK53" s="23">
        <f t="shared" si="46"/>
        <v>0</v>
      </c>
      <c r="FL53" s="23">
        <f t="shared" si="46"/>
        <v>0</v>
      </c>
      <c r="FM53" s="23">
        <f t="shared" si="46"/>
        <v>0</v>
      </c>
      <c r="FN53" s="23">
        <f t="shared" si="46"/>
        <v>0</v>
      </c>
      <c r="FO53" s="23">
        <f t="shared" si="46"/>
        <v>0</v>
      </c>
      <c r="FP53" s="23">
        <f t="shared" si="46"/>
        <v>0</v>
      </c>
      <c r="FQ53" s="23">
        <f t="shared" si="46"/>
        <v>0</v>
      </c>
      <c r="FR53" s="23">
        <f t="shared" si="46"/>
        <v>0</v>
      </c>
      <c r="FS53" s="23">
        <f t="shared" si="46"/>
        <v>0</v>
      </c>
      <c r="FT53" s="23">
        <f t="shared" si="46"/>
        <v>0</v>
      </c>
      <c r="FU53" s="23">
        <f t="shared" si="46"/>
        <v>0</v>
      </c>
      <c r="FV53" s="23">
        <f t="shared" si="46"/>
        <v>0</v>
      </c>
      <c r="FW53" s="23">
        <f t="shared" si="46"/>
        <v>0</v>
      </c>
      <c r="FX53" s="23">
        <f t="shared" si="46"/>
        <v>0</v>
      </c>
      <c r="FY53" s="23">
        <f t="shared" si="46"/>
        <v>0</v>
      </c>
      <c r="FZ53" s="23">
        <f t="shared" si="46"/>
        <v>0</v>
      </c>
      <c r="GA53" s="23">
        <f t="shared" si="46"/>
        <v>0</v>
      </c>
      <c r="GB53" s="23">
        <f t="shared" si="46"/>
        <v>0</v>
      </c>
      <c r="GC53" s="23">
        <f t="shared" si="46"/>
        <v>0</v>
      </c>
      <c r="GD53" s="23">
        <f t="shared" si="46"/>
        <v>0</v>
      </c>
      <c r="GE53" s="23">
        <f t="shared" si="46"/>
        <v>0</v>
      </c>
      <c r="GF53" s="23">
        <f t="shared" si="46"/>
        <v>0</v>
      </c>
      <c r="GG53" s="23">
        <f t="shared" si="46"/>
        <v>0</v>
      </c>
      <c r="GH53" s="23">
        <f t="shared" si="46"/>
        <v>0</v>
      </c>
      <c r="GI53" s="23">
        <f t="shared" si="46"/>
        <v>0</v>
      </c>
      <c r="GJ53" s="23">
        <f t="shared" si="46"/>
        <v>0</v>
      </c>
      <c r="GK53" s="23">
        <f t="shared" si="46"/>
        <v>0</v>
      </c>
      <c r="GL53" s="23">
        <f t="shared" si="46"/>
        <v>0</v>
      </c>
      <c r="GM53" s="23">
        <f t="shared" si="46"/>
        <v>0</v>
      </c>
      <c r="GN53" s="23">
        <f t="shared" ref="GN53:IY53" si="47">IF($D$8&lt;GN47,IF(($D$8+$D$16)&lt;=GN47,IF(GN47&lt;($D$12+$D$16),IF(GM54&lt;ABS($D$24),-GM54-GN51,$D$24),0),0),0)</f>
        <v>0</v>
      </c>
      <c r="GO53" s="23">
        <f t="shared" si="47"/>
        <v>0</v>
      </c>
      <c r="GP53" s="23">
        <f t="shared" si="47"/>
        <v>0</v>
      </c>
      <c r="GQ53" s="23">
        <f t="shared" si="47"/>
        <v>0</v>
      </c>
      <c r="GR53" s="23">
        <f t="shared" si="47"/>
        <v>0</v>
      </c>
      <c r="GS53" s="23">
        <f t="shared" si="47"/>
        <v>0</v>
      </c>
      <c r="GT53" s="23">
        <f t="shared" si="47"/>
        <v>0</v>
      </c>
      <c r="GU53" s="23">
        <f t="shared" si="47"/>
        <v>0</v>
      </c>
      <c r="GV53" s="23">
        <f t="shared" si="47"/>
        <v>0</v>
      </c>
      <c r="GW53" s="23">
        <f t="shared" si="47"/>
        <v>0</v>
      </c>
      <c r="GX53" s="23">
        <f t="shared" si="47"/>
        <v>0</v>
      </c>
      <c r="GY53" s="23">
        <f t="shared" si="47"/>
        <v>0</v>
      </c>
      <c r="GZ53" s="23">
        <f t="shared" si="47"/>
        <v>0</v>
      </c>
      <c r="HA53" s="23">
        <f t="shared" si="47"/>
        <v>0</v>
      </c>
      <c r="HB53" s="23">
        <f t="shared" si="47"/>
        <v>0</v>
      </c>
      <c r="HC53" s="23">
        <f t="shared" si="47"/>
        <v>0</v>
      </c>
      <c r="HD53" s="23">
        <f t="shared" si="47"/>
        <v>0</v>
      </c>
      <c r="HE53" s="23">
        <f t="shared" si="47"/>
        <v>0</v>
      </c>
      <c r="HF53" s="23">
        <f t="shared" si="47"/>
        <v>0</v>
      </c>
      <c r="HG53" s="23">
        <f t="shared" si="47"/>
        <v>0</v>
      </c>
      <c r="HH53" s="23">
        <f t="shared" si="47"/>
        <v>0</v>
      </c>
      <c r="HI53" s="23">
        <f t="shared" si="47"/>
        <v>0</v>
      </c>
      <c r="HJ53" s="23">
        <f t="shared" si="47"/>
        <v>0</v>
      </c>
      <c r="HK53" s="23">
        <f t="shared" si="47"/>
        <v>0</v>
      </c>
      <c r="HL53" s="23">
        <f t="shared" si="47"/>
        <v>0</v>
      </c>
      <c r="HM53" s="23">
        <f t="shared" si="47"/>
        <v>0</v>
      </c>
      <c r="HN53" s="23">
        <f t="shared" si="47"/>
        <v>0</v>
      </c>
      <c r="HO53" s="23">
        <f t="shared" si="47"/>
        <v>0</v>
      </c>
      <c r="HP53" s="23">
        <f t="shared" si="47"/>
        <v>0</v>
      </c>
      <c r="HQ53" s="23">
        <f t="shared" si="47"/>
        <v>0</v>
      </c>
      <c r="HR53" s="23">
        <f t="shared" si="47"/>
        <v>0</v>
      </c>
      <c r="HS53" s="23">
        <f t="shared" si="47"/>
        <v>0</v>
      </c>
      <c r="HT53" s="23">
        <f t="shared" si="47"/>
        <v>0</v>
      </c>
      <c r="HU53" s="23">
        <f t="shared" si="47"/>
        <v>0</v>
      </c>
      <c r="HV53" s="23">
        <f t="shared" si="47"/>
        <v>0</v>
      </c>
      <c r="HW53" s="23">
        <f t="shared" si="47"/>
        <v>0</v>
      </c>
      <c r="HX53" s="23">
        <f t="shared" si="47"/>
        <v>0</v>
      </c>
      <c r="HY53" s="23">
        <f t="shared" si="47"/>
        <v>0</v>
      </c>
      <c r="HZ53" s="23">
        <f t="shared" si="47"/>
        <v>0</v>
      </c>
      <c r="IA53" s="23">
        <f t="shared" si="47"/>
        <v>0</v>
      </c>
      <c r="IB53" s="23">
        <f t="shared" si="47"/>
        <v>0</v>
      </c>
      <c r="IC53" s="23">
        <f t="shared" si="47"/>
        <v>0</v>
      </c>
      <c r="ID53" s="23">
        <f t="shared" si="47"/>
        <v>0</v>
      </c>
      <c r="IE53" s="23">
        <f t="shared" si="47"/>
        <v>0</v>
      </c>
      <c r="IF53" s="23">
        <f t="shared" si="47"/>
        <v>0</v>
      </c>
      <c r="IG53" s="23">
        <f t="shared" si="47"/>
        <v>0</v>
      </c>
      <c r="IH53" s="23">
        <f t="shared" si="47"/>
        <v>0</v>
      </c>
      <c r="II53" s="23">
        <f t="shared" si="47"/>
        <v>0</v>
      </c>
      <c r="IJ53" s="23">
        <f t="shared" si="47"/>
        <v>0</v>
      </c>
      <c r="IK53" s="23">
        <f t="shared" si="47"/>
        <v>0</v>
      </c>
      <c r="IL53" s="23">
        <f t="shared" si="47"/>
        <v>0</v>
      </c>
      <c r="IM53" s="23">
        <f t="shared" si="47"/>
        <v>0</v>
      </c>
      <c r="IN53" s="23">
        <f t="shared" si="47"/>
        <v>0</v>
      </c>
      <c r="IO53" s="23">
        <f t="shared" si="47"/>
        <v>0</v>
      </c>
      <c r="IP53" s="23">
        <f t="shared" si="47"/>
        <v>0</v>
      </c>
      <c r="IQ53" s="23">
        <f t="shared" si="47"/>
        <v>0</v>
      </c>
      <c r="IR53" s="23">
        <f t="shared" si="47"/>
        <v>0</v>
      </c>
      <c r="IS53" s="23">
        <f t="shared" si="47"/>
        <v>0</v>
      </c>
      <c r="IT53" s="23">
        <f t="shared" si="47"/>
        <v>0</v>
      </c>
      <c r="IU53" s="23">
        <f t="shared" si="47"/>
        <v>0</v>
      </c>
      <c r="IV53" s="23">
        <f t="shared" si="47"/>
        <v>0</v>
      </c>
      <c r="IW53" s="23">
        <f t="shared" si="47"/>
        <v>0</v>
      </c>
      <c r="IX53" s="23">
        <f t="shared" si="47"/>
        <v>0</v>
      </c>
      <c r="IY53" s="23">
        <f t="shared" si="47"/>
        <v>0</v>
      </c>
      <c r="IZ53" s="23">
        <f t="shared" ref="IZ53:LK53" si="48">IF($D$8&lt;IZ47,IF(($D$8+$D$16)&lt;=IZ47,IF(IZ47&lt;($D$12+$D$16),IF(IY54&lt;ABS($D$24),-IY54-IZ51,$D$24),0),0),0)</f>
        <v>0</v>
      </c>
      <c r="JA53" s="23">
        <f t="shared" si="48"/>
        <v>0</v>
      </c>
      <c r="JB53" s="23">
        <f t="shared" si="48"/>
        <v>0</v>
      </c>
      <c r="JC53" s="23">
        <f t="shared" si="48"/>
        <v>0</v>
      </c>
      <c r="JD53" s="23">
        <f t="shared" si="48"/>
        <v>0</v>
      </c>
      <c r="JE53" s="23">
        <f t="shared" si="48"/>
        <v>0</v>
      </c>
      <c r="JF53" s="23">
        <f t="shared" si="48"/>
        <v>0</v>
      </c>
      <c r="JG53" s="23">
        <f t="shared" si="48"/>
        <v>0</v>
      </c>
      <c r="JH53" s="23">
        <f t="shared" si="48"/>
        <v>0</v>
      </c>
      <c r="JI53" s="23">
        <f t="shared" si="48"/>
        <v>0</v>
      </c>
      <c r="JJ53" s="23">
        <f t="shared" si="48"/>
        <v>0</v>
      </c>
      <c r="JK53" s="23">
        <f t="shared" si="48"/>
        <v>0</v>
      </c>
      <c r="JL53" s="23">
        <f t="shared" si="48"/>
        <v>0</v>
      </c>
      <c r="JM53" s="23">
        <f t="shared" si="48"/>
        <v>0</v>
      </c>
      <c r="JN53" s="23">
        <f t="shared" si="48"/>
        <v>0</v>
      </c>
      <c r="JO53" s="23">
        <f t="shared" si="48"/>
        <v>0</v>
      </c>
      <c r="JP53" s="23">
        <f t="shared" si="48"/>
        <v>0</v>
      </c>
      <c r="JQ53" s="23">
        <f t="shared" si="48"/>
        <v>0</v>
      </c>
      <c r="JR53" s="23">
        <f t="shared" si="48"/>
        <v>0</v>
      </c>
      <c r="JS53" s="23">
        <f t="shared" si="48"/>
        <v>0</v>
      </c>
      <c r="JT53" s="23">
        <f t="shared" si="48"/>
        <v>0</v>
      </c>
      <c r="JU53" s="23">
        <f t="shared" si="48"/>
        <v>0</v>
      </c>
      <c r="JV53" s="23">
        <f t="shared" si="48"/>
        <v>0</v>
      </c>
      <c r="JW53" s="23">
        <f t="shared" si="48"/>
        <v>0</v>
      </c>
      <c r="JX53" s="23">
        <f t="shared" si="48"/>
        <v>0</v>
      </c>
      <c r="JY53" s="23">
        <f t="shared" si="48"/>
        <v>0</v>
      </c>
      <c r="JZ53" s="23">
        <f t="shared" si="48"/>
        <v>0</v>
      </c>
      <c r="KA53" s="23">
        <f t="shared" si="48"/>
        <v>0</v>
      </c>
      <c r="KB53" s="23">
        <f t="shared" si="48"/>
        <v>0</v>
      </c>
      <c r="KC53" s="23">
        <f t="shared" si="48"/>
        <v>0</v>
      </c>
      <c r="KD53" s="23">
        <f t="shared" si="48"/>
        <v>0</v>
      </c>
      <c r="KE53" s="23">
        <f t="shared" si="48"/>
        <v>0</v>
      </c>
      <c r="KF53" s="23">
        <f t="shared" si="48"/>
        <v>0</v>
      </c>
      <c r="KG53" s="23">
        <f t="shared" si="48"/>
        <v>0</v>
      </c>
      <c r="KH53" s="23">
        <f t="shared" si="48"/>
        <v>0</v>
      </c>
      <c r="KI53" s="23">
        <f t="shared" si="48"/>
        <v>0</v>
      </c>
      <c r="KJ53" s="23">
        <f t="shared" si="48"/>
        <v>0</v>
      </c>
      <c r="KK53" s="23">
        <f t="shared" si="48"/>
        <v>0</v>
      </c>
      <c r="KL53" s="23">
        <f t="shared" si="48"/>
        <v>0</v>
      </c>
      <c r="KM53" s="23">
        <f t="shared" si="48"/>
        <v>0</v>
      </c>
      <c r="KN53" s="23">
        <f t="shared" si="48"/>
        <v>0</v>
      </c>
      <c r="KO53" s="23">
        <f t="shared" si="48"/>
        <v>0</v>
      </c>
      <c r="KP53" s="23">
        <f t="shared" si="48"/>
        <v>0</v>
      </c>
      <c r="KQ53" s="23">
        <f t="shared" si="48"/>
        <v>0</v>
      </c>
      <c r="KR53" s="23">
        <f t="shared" si="48"/>
        <v>0</v>
      </c>
      <c r="KS53" s="23">
        <f t="shared" si="48"/>
        <v>0</v>
      </c>
      <c r="KT53" s="23">
        <f t="shared" si="48"/>
        <v>0</v>
      </c>
      <c r="KU53" s="23">
        <f t="shared" si="48"/>
        <v>0</v>
      </c>
      <c r="KV53" s="23">
        <f t="shared" si="48"/>
        <v>0</v>
      </c>
      <c r="KW53" s="23">
        <f t="shared" si="48"/>
        <v>0</v>
      </c>
      <c r="KX53" s="23">
        <f t="shared" si="48"/>
        <v>0</v>
      </c>
      <c r="KY53" s="23">
        <f t="shared" si="48"/>
        <v>0</v>
      </c>
      <c r="KZ53" s="23">
        <f t="shared" si="48"/>
        <v>0</v>
      </c>
      <c r="LA53" s="23">
        <f t="shared" si="48"/>
        <v>0</v>
      </c>
      <c r="LB53" s="23">
        <f t="shared" si="48"/>
        <v>0</v>
      </c>
      <c r="LC53" s="23">
        <f t="shared" si="48"/>
        <v>0</v>
      </c>
      <c r="LD53" s="23">
        <f t="shared" si="48"/>
        <v>0</v>
      </c>
      <c r="LE53" s="23">
        <f t="shared" si="48"/>
        <v>0</v>
      </c>
      <c r="LF53" s="23">
        <f t="shared" si="48"/>
        <v>0</v>
      </c>
      <c r="LG53" s="23">
        <f t="shared" si="48"/>
        <v>0</v>
      </c>
      <c r="LH53" s="23">
        <f t="shared" si="48"/>
        <v>0</v>
      </c>
      <c r="LI53" s="23">
        <f t="shared" si="48"/>
        <v>0</v>
      </c>
      <c r="LJ53" s="23">
        <f t="shared" si="48"/>
        <v>0</v>
      </c>
      <c r="LK53" s="23">
        <f t="shared" si="48"/>
        <v>0</v>
      </c>
      <c r="LL53" s="23">
        <f t="shared" ref="LL53:MY53" si="49">IF($D$8&lt;LL47,IF(($D$8+$D$16)&lt;=LL47,IF(LL47&lt;($D$12+$D$16),IF(LK54&lt;ABS($D$24),-LK54-LL51,$D$24),0),0),0)</f>
        <v>0</v>
      </c>
      <c r="LM53" s="23">
        <f t="shared" si="49"/>
        <v>0</v>
      </c>
      <c r="LN53" s="23">
        <f t="shared" si="49"/>
        <v>0</v>
      </c>
      <c r="LO53" s="23">
        <f t="shared" si="49"/>
        <v>0</v>
      </c>
      <c r="LP53" s="23">
        <f t="shared" si="49"/>
        <v>0</v>
      </c>
      <c r="LQ53" s="23">
        <f t="shared" si="49"/>
        <v>0</v>
      </c>
      <c r="LR53" s="23">
        <f t="shared" si="49"/>
        <v>0</v>
      </c>
      <c r="LS53" s="23">
        <f t="shared" si="49"/>
        <v>0</v>
      </c>
      <c r="LT53" s="23">
        <f t="shared" si="49"/>
        <v>0</v>
      </c>
      <c r="LU53" s="23">
        <f t="shared" si="49"/>
        <v>0</v>
      </c>
      <c r="LV53" s="23">
        <f t="shared" si="49"/>
        <v>0</v>
      </c>
      <c r="LW53" s="23">
        <f t="shared" si="49"/>
        <v>0</v>
      </c>
      <c r="LX53" s="23">
        <f t="shared" si="49"/>
        <v>0</v>
      </c>
      <c r="LY53" s="23">
        <f t="shared" si="49"/>
        <v>0</v>
      </c>
      <c r="LZ53" s="23">
        <f t="shared" si="49"/>
        <v>0</v>
      </c>
      <c r="MA53" s="23">
        <f t="shared" si="49"/>
        <v>0</v>
      </c>
      <c r="MB53" s="23">
        <f t="shared" si="49"/>
        <v>0</v>
      </c>
      <c r="MC53" s="23">
        <f t="shared" si="49"/>
        <v>0</v>
      </c>
      <c r="MD53" s="23">
        <f t="shared" si="49"/>
        <v>0</v>
      </c>
      <c r="ME53" s="23">
        <f t="shared" si="49"/>
        <v>0</v>
      </c>
      <c r="MF53" s="23">
        <f t="shared" si="49"/>
        <v>0</v>
      </c>
      <c r="MG53" s="23">
        <f t="shared" si="49"/>
        <v>0</v>
      </c>
      <c r="MH53" s="23">
        <f t="shared" si="49"/>
        <v>0</v>
      </c>
      <c r="MI53" s="23">
        <f t="shared" si="49"/>
        <v>0</v>
      </c>
      <c r="MJ53" s="23">
        <f t="shared" si="49"/>
        <v>0</v>
      </c>
      <c r="MK53" s="23">
        <f t="shared" si="49"/>
        <v>0</v>
      </c>
      <c r="ML53" s="23">
        <f t="shared" si="49"/>
        <v>0</v>
      </c>
      <c r="MM53" s="23">
        <f t="shared" si="49"/>
        <v>0</v>
      </c>
      <c r="MN53" s="23">
        <f t="shared" si="49"/>
        <v>0</v>
      </c>
      <c r="MO53" s="23">
        <f t="shared" si="49"/>
        <v>0</v>
      </c>
      <c r="MP53" s="23">
        <f t="shared" si="49"/>
        <v>0</v>
      </c>
      <c r="MQ53" s="23">
        <f t="shared" si="49"/>
        <v>0</v>
      </c>
      <c r="MR53" s="23">
        <f t="shared" si="49"/>
        <v>0</v>
      </c>
      <c r="MS53" s="23">
        <f t="shared" si="49"/>
        <v>0</v>
      </c>
      <c r="MT53" s="23">
        <f t="shared" si="49"/>
        <v>0</v>
      </c>
      <c r="MU53" s="23">
        <f t="shared" si="49"/>
        <v>0</v>
      </c>
      <c r="MV53" s="23">
        <f t="shared" si="49"/>
        <v>0</v>
      </c>
      <c r="MW53" s="23">
        <f t="shared" si="49"/>
        <v>0</v>
      </c>
      <c r="MX53" s="23">
        <f t="shared" si="49"/>
        <v>0</v>
      </c>
      <c r="MY53" s="23">
        <f t="shared" si="49"/>
        <v>0</v>
      </c>
    </row>
    <row r="54" spans="1:363" s="26" customFormat="1" x14ac:dyDescent="0.35">
      <c r="C54" s="27" t="s">
        <v>342</v>
      </c>
      <c r="D54" s="28">
        <f>D49+D50+D51+D53</f>
        <v>0</v>
      </c>
      <c r="E54" s="28">
        <f>E49+E50+E51+E53</f>
        <v>0</v>
      </c>
      <c r="F54" s="28">
        <f>F49+F50+F51+F53</f>
        <v>0</v>
      </c>
      <c r="G54" s="28">
        <f>G49+G50+G51+G53</f>
        <v>0</v>
      </c>
      <c r="H54" s="28">
        <f t="shared" ref="H54:BS54" si="50">H49+H50+H51+H53</f>
        <v>0</v>
      </c>
      <c r="I54" s="28">
        <f>I49+I50+I51+I53</f>
        <v>0</v>
      </c>
      <c r="J54" s="28">
        <f t="shared" si="50"/>
        <v>0</v>
      </c>
      <c r="K54" s="28">
        <f>K49+K50+K51+K53</f>
        <v>0</v>
      </c>
      <c r="L54" s="28">
        <f t="shared" si="50"/>
        <v>0</v>
      </c>
      <c r="M54" s="28">
        <f t="shared" si="50"/>
        <v>0</v>
      </c>
      <c r="N54" s="28">
        <f t="shared" si="50"/>
        <v>0</v>
      </c>
      <c r="O54" s="28">
        <f t="shared" si="50"/>
        <v>0</v>
      </c>
      <c r="P54" s="28">
        <f t="shared" si="50"/>
        <v>0</v>
      </c>
      <c r="Q54" s="28">
        <f t="shared" si="50"/>
        <v>0</v>
      </c>
      <c r="R54" s="28">
        <f t="shared" si="50"/>
        <v>0</v>
      </c>
      <c r="S54" s="28">
        <f t="shared" si="50"/>
        <v>0</v>
      </c>
      <c r="T54" s="28">
        <f t="shared" si="50"/>
        <v>0</v>
      </c>
      <c r="U54" s="28">
        <f t="shared" si="50"/>
        <v>0</v>
      </c>
      <c r="V54" s="28">
        <f t="shared" si="50"/>
        <v>0</v>
      </c>
      <c r="W54" s="28">
        <f t="shared" si="50"/>
        <v>0</v>
      </c>
      <c r="X54" s="28">
        <f t="shared" si="50"/>
        <v>0</v>
      </c>
      <c r="Y54" s="28">
        <f t="shared" si="50"/>
        <v>0</v>
      </c>
      <c r="Z54" s="28">
        <f t="shared" si="50"/>
        <v>0</v>
      </c>
      <c r="AA54" s="28">
        <f t="shared" si="50"/>
        <v>0</v>
      </c>
      <c r="AB54" s="28">
        <f t="shared" si="50"/>
        <v>0</v>
      </c>
      <c r="AC54" s="28">
        <f t="shared" si="50"/>
        <v>0</v>
      </c>
      <c r="AD54" s="28">
        <f t="shared" si="50"/>
        <v>0</v>
      </c>
      <c r="AE54" s="28">
        <f t="shared" si="50"/>
        <v>0</v>
      </c>
      <c r="AF54" s="28">
        <f t="shared" si="50"/>
        <v>0</v>
      </c>
      <c r="AG54" s="28">
        <f t="shared" si="50"/>
        <v>0</v>
      </c>
      <c r="AH54" s="28">
        <f t="shared" si="50"/>
        <v>0</v>
      </c>
      <c r="AI54" s="28">
        <f t="shared" si="50"/>
        <v>0</v>
      </c>
      <c r="AJ54" s="28">
        <f t="shared" si="50"/>
        <v>0</v>
      </c>
      <c r="AK54" s="28">
        <f t="shared" si="50"/>
        <v>0</v>
      </c>
      <c r="AL54" s="28">
        <f t="shared" si="50"/>
        <v>0</v>
      </c>
      <c r="AM54" s="28">
        <f t="shared" si="50"/>
        <v>0</v>
      </c>
      <c r="AN54" s="28">
        <f t="shared" si="50"/>
        <v>0</v>
      </c>
      <c r="AO54" s="28">
        <f t="shared" si="50"/>
        <v>0</v>
      </c>
      <c r="AP54" s="28">
        <f t="shared" si="50"/>
        <v>0</v>
      </c>
      <c r="AQ54" s="28">
        <f t="shared" si="50"/>
        <v>0</v>
      </c>
      <c r="AR54" s="28">
        <f t="shared" si="50"/>
        <v>0</v>
      </c>
      <c r="AS54" s="28">
        <f t="shared" si="50"/>
        <v>0</v>
      </c>
      <c r="AT54" s="28">
        <f t="shared" si="50"/>
        <v>0</v>
      </c>
      <c r="AU54" s="28">
        <f t="shared" si="50"/>
        <v>0</v>
      </c>
      <c r="AV54" s="28">
        <f t="shared" si="50"/>
        <v>0</v>
      </c>
      <c r="AW54" s="28">
        <f t="shared" si="50"/>
        <v>0</v>
      </c>
      <c r="AX54" s="28">
        <f t="shared" si="50"/>
        <v>0</v>
      </c>
      <c r="AY54" s="28">
        <f t="shared" si="50"/>
        <v>0</v>
      </c>
      <c r="AZ54" s="28">
        <f t="shared" si="50"/>
        <v>0</v>
      </c>
      <c r="BA54" s="28">
        <f t="shared" si="50"/>
        <v>0</v>
      </c>
      <c r="BB54" s="28">
        <f t="shared" si="50"/>
        <v>0</v>
      </c>
      <c r="BC54" s="28">
        <f t="shared" si="50"/>
        <v>0</v>
      </c>
      <c r="BD54" s="28">
        <f t="shared" si="50"/>
        <v>0</v>
      </c>
      <c r="BE54" s="28">
        <f t="shared" si="50"/>
        <v>0</v>
      </c>
      <c r="BF54" s="28">
        <f t="shared" si="50"/>
        <v>0</v>
      </c>
      <c r="BG54" s="28">
        <f t="shared" si="50"/>
        <v>0</v>
      </c>
      <c r="BH54" s="28">
        <f t="shared" si="50"/>
        <v>0</v>
      </c>
      <c r="BI54" s="28">
        <f t="shared" si="50"/>
        <v>0</v>
      </c>
      <c r="BJ54" s="28">
        <f t="shared" si="50"/>
        <v>0</v>
      </c>
      <c r="BK54" s="28">
        <f t="shared" si="50"/>
        <v>0</v>
      </c>
      <c r="BL54" s="28">
        <f t="shared" si="50"/>
        <v>0</v>
      </c>
      <c r="BM54" s="28">
        <f t="shared" si="50"/>
        <v>0</v>
      </c>
      <c r="BN54" s="28">
        <f t="shared" si="50"/>
        <v>0</v>
      </c>
      <c r="BO54" s="28">
        <f t="shared" si="50"/>
        <v>0</v>
      </c>
      <c r="BP54" s="28">
        <f t="shared" si="50"/>
        <v>0</v>
      </c>
      <c r="BQ54" s="28">
        <f t="shared" si="50"/>
        <v>0</v>
      </c>
      <c r="BR54" s="28">
        <f t="shared" si="50"/>
        <v>0</v>
      </c>
      <c r="BS54" s="28">
        <f t="shared" si="50"/>
        <v>0</v>
      </c>
      <c r="BT54" s="28">
        <f t="shared" ref="BT54:EE54" si="51">BT49+BT50+BT51+BT53</f>
        <v>0</v>
      </c>
      <c r="BU54" s="28">
        <f t="shared" si="51"/>
        <v>0</v>
      </c>
      <c r="BV54" s="28">
        <f t="shared" si="51"/>
        <v>0</v>
      </c>
      <c r="BW54" s="28">
        <f t="shared" si="51"/>
        <v>0</v>
      </c>
      <c r="BX54" s="28">
        <f t="shared" si="51"/>
        <v>0</v>
      </c>
      <c r="BY54" s="28">
        <f t="shared" si="51"/>
        <v>0</v>
      </c>
      <c r="BZ54" s="28">
        <f t="shared" si="51"/>
        <v>0</v>
      </c>
      <c r="CA54" s="28">
        <f t="shared" si="51"/>
        <v>0</v>
      </c>
      <c r="CB54" s="28">
        <f t="shared" si="51"/>
        <v>0</v>
      </c>
      <c r="CC54" s="28">
        <f t="shared" si="51"/>
        <v>0</v>
      </c>
      <c r="CD54" s="28">
        <f t="shared" si="51"/>
        <v>0</v>
      </c>
      <c r="CE54" s="28">
        <f t="shared" si="51"/>
        <v>0</v>
      </c>
      <c r="CF54" s="28">
        <f t="shared" si="51"/>
        <v>0</v>
      </c>
      <c r="CG54" s="28">
        <f t="shared" si="51"/>
        <v>0</v>
      </c>
      <c r="CH54" s="28">
        <f t="shared" si="51"/>
        <v>0</v>
      </c>
      <c r="CI54" s="28">
        <f t="shared" si="51"/>
        <v>0</v>
      </c>
      <c r="CJ54" s="28">
        <f t="shared" si="51"/>
        <v>0</v>
      </c>
      <c r="CK54" s="28">
        <f t="shared" si="51"/>
        <v>0</v>
      </c>
      <c r="CL54" s="28">
        <f t="shared" si="51"/>
        <v>0</v>
      </c>
      <c r="CM54" s="28">
        <f t="shared" si="51"/>
        <v>0</v>
      </c>
      <c r="CN54" s="28">
        <f t="shared" si="51"/>
        <v>0</v>
      </c>
      <c r="CO54" s="28">
        <f t="shared" si="51"/>
        <v>0</v>
      </c>
      <c r="CP54" s="28">
        <f t="shared" si="51"/>
        <v>0</v>
      </c>
      <c r="CQ54" s="28">
        <f t="shared" si="51"/>
        <v>0</v>
      </c>
      <c r="CR54" s="28">
        <f t="shared" si="51"/>
        <v>0</v>
      </c>
      <c r="CS54" s="28">
        <f t="shared" si="51"/>
        <v>0</v>
      </c>
      <c r="CT54" s="28">
        <f t="shared" si="51"/>
        <v>0</v>
      </c>
      <c r="CU54" s="28">
        <f t="shared" si="51"/>
        <v>0</v>
      </c>
      <c r="CV54" s="28">
        <f t="shared" si="51"/>
        <v>0</v>
      </c>
      <c r="CW54" s="28">
        <f t="shared" si="51"/>
        <v>0</v>
      </c>
      <c r="CX54" s="28">
        <f t="shared" si="51"/>
        <v>0</v>
      </c>
      <c r="CY54" s="28">
        <f t="shared" si="51"/>
        <v>0</v>
      </c>
      <c r="CZ54" s="28">
        <f t="shared" si="51"/>
        <v>0</v>
      </c>
      <c r="DA54" s="28">
        <f t="shared" si="51"/>
        <v>0</v>
      </c>
      <c r="DB54" s="28">
        <f t="shared" si="51"/>
        <v>0</v>
      </c>
      <c r="DC54" s="28">
        <f t="shared" si="51"/>
        <v>0</v>
      </c>
      <c r="DD54" s="28">
        <f t="shared" si="51"/>
        <v>0</v>
      </c>
      <c r="DE54" s="28">
        <f t="shared" si="51"/>
        <v>0</v>
      </c>
      <c r="DF54" s="28">
        <f t="shared" si="51"/>
        <v>0</v>
      </c>
      <c r="DG54" s="28">
        <f t="shared" si="51"/>
        <v>0</v>
      </c>
      <c r="DH54" s="28">
        <f t="shared" si="51"/>
        <v>0</v>
      </c>
      <c r="DI54" s="28">
        <f t="shared" si="51"/>
        <v>0</v>
      </c>
      <c r="DJ54" s="28">
        <f t="shared" si="51"/>
        <v>0</v>
      </c>
      <c r="DK54" s="28">
        <f t="shared" si="51"/>
        <v>0</v>
      </c>
      <c r="DL54" s="28">
        <f t="shared" si="51"/>
        <v>0</v>
      </c>
      <c r="DM54" s="28">
        <f t="shared" si="51"/>
        <v>0</v>
      </c>
      <c r="DN54" s="28">
        <f t="shared" si="51"/>
        <v>0</v>
      </c>
      <c r="DO54" s="28">
        <f t="shared" si="51"/>
        <v>0</v>
      </c>
      <c r="DP54" s="28">
        <f t="shared" si="51"/>
        <v>0</v>
      </c>
      <c r="DQ54" s="28">
        <f t="shared" si="51"/>
        <v>0</v>
      </c>
      <c r="DR54" s="28">
        <f t="shared" si="51"/>
        <v>0</v>
      </c>
      <c r="DS54" s="28">
        <f t="shared" si="51"/>
        <v>0</v>
      </c>
      <c r="DT54" s="28">
        <f t="shared" si="51"/>
        <v>0</v>
      </c>
      <c r="DU54" s="28">
        <f t="shared" si="51"/>
        <v>0</v>
      </c>
      <c r="DV54" s="28">
        <f t="shared" si="51"/>
        <v>0</v>
      </c>
      <c r="DW54" s="28">
        <f t="shared" si="51"/>
        <v>0</v>
      </c>
      <c r="DX54" s="28">
        <f t="shared" si="51"/>
        <v>0</v>
      </c>
      <c r="DY54" s="28">
        <f t="shared" si="51"/>
        <v>0</v>
      </c>
      <c r="DZ54" s="28">
        <f t="shared" si="51"/>
        <v>0</v>
      </c>
      <c r="EA54" s="28">
        <f t="shared" si="51"/>
        <v>0</v>
      </c>
      <c r="EB54" s="28">
        <f t="shared" si="51"/>
        <v>0</v>
      </c>
      <c r="EC54" s="28">
        <f t="shared" si="51"/>
        <v>0</v>
      </c>
      <c r="ED54" s="28">
        <f t="shared" si="51"/>
        <v>0</v>
      </c>
      <c r="EE54" s="28">
        <f t="shared" si="51"/>
        <v>0</v>
      </c>
      <c r="EF54" s="28">
        <f t="shared" ref="EF54:GQ54" si="52">EF49+EF50+EF51+EF53</f>
        <v>0</v>
      </c>
      <c r="EG54" s="28">
        <f t="shared" si="52"/>
        <v>0</v>
      </c>
      <c r="EH54" s="28">
        <f t="shared" si="52"/>
        <v>0</v>
      </c>
      <c r="EI54" s="28">
        <f t="shared" si="52"/>
        <v>0</v>
      </c>
      <c r="EJ54" s="28">
        <f t="shared" si="52"/>
        <v>0</v>
      </c>
      <c r="EK54" s="28">
        <f t="shared" si="52"/>
        <v>0</v>
      </c>
      <c r="EL54" s="28">
        <f t="shared" si="52"/>
        <v>0</v>
      </c>
      <c r="EM54" s="28">
        <f t="shared" si="52"/>
        <v>0</v>
      </c>
      <c r="EN54" s="28">
        <f t="shared" si="52"/>
        <v>0</v>
      </c>
      <c r="EO54" s="28">
        <f t="shared" si="52"/>
        <v>0</v>
      </c>
      <c r="EP54" s="28">
        <f t="shared" si="52"/>
        <v>0</v>
      </c>
      <c r="EQ54" s="28">
        <f t="shared" si="52"/>
        <v>0</v>
      </c>
      <c r="ER54" s="28">
        <f t="shared" si="52"/>
        <v>0</v>
      </c>
      <c r="ES54" s="28">
        <f t="shared" si="52"/>
        <v>0</v>
      </c>
      <c r="ET54" s="28">
        <f t="shared" si="52"/>
        <v>0</v>
      </c>
      <c r="EU54" s="28">
        <f t="shared" si="52"/>
        <v>0</v>
      </c>
      <c r="EV54" s="28">
        <f t="shared" si="52"/>
        <v>0</v>
      </c>
      <c r="EW54" s="28">
        <f t="shared" si="52"/>
        <v>0</v>
      </c>
      <c r="EX54" s="28">
        <f t="shared" si="52"/>
        <v>0</v>
      </c>
      <c r="EY54" s="28">
        <f t="shared" si="52"/>
        <v>0</v>
      </c>
      <c r="EZ54" s="28">
        <f t="shared" si="52"/>
        <v>0</v>
      </c>
      <c r="FA54" s="28">
        <f t="shared" si="52"/>
        <v>0</v>
      </c>
      <c r="FB54" s="28">
        <f t="shared" si="52"/>
        <v>0</v>
      </c>
      <c r="FC54" s="28">
        <f t="shared" si="52"/>
        <v>0</v>
      </c>
      <c r="FD54" s="28">
        <f t="shared" si="52"/>
        <v>0</v>
      </c>
      <c r="FE54" s="28">
        <f t="shared" si="52"/>
        <v>0</v>
      </c>
      <c r="FF54" s="28">
        <f t="shared" si="52"/>
        <v>0</v>
      </c>
      <c r="FG54" s="28">
        <f t="shared" si="52"/>
        <v>0</v>
      </c>
      <c r="FH54" s="28">
        <f t="shared" si="52"/>
        <v>0</v>
      </c>
      <c r="FI54" s="28">
        <f t="shared" si="52"/>
        <v>0</v>
      </c>
      <c r="FJ54" s="28">
        <f t="shared" si="52"/>
        <v>0</v>
      </c>
      <c r="FK54" s="28">
        <f t="shared" si="52"/>
        <v>0</v>
      </c>
      <c r="FL54" s="28">
        <f t="shared" si="52"/>
        <v>0</v>
      </c>
      <c r="FM54" s="28">
        <f t="shared" si="52"/>
        <v>0</v>
      </c>
      <c r="FN54" s="28">
        <f t="shared" si="52"/>
        <v>0</v>
      </c>
      <c r="FO54" s="28">
        <f t="shared" si="52"/>
        <v>0</v>
      </c>
      <c r="FP54" s="28">
        <f t="shared" si="52"/>
        <v>0</v>
      </c>
      <c r="FQ54" s="28">
        <f t="shared" si="52"/>
        <v>0</v>
      </c>
      <c r="FR54" s="28">
        <f t="shared" si="52"/>
        <v>0</v>
      </c>
      <c r="FS54" s="28">
        <f t="shared" si="52"/>
        <v>0</v>
      </c>
      <c r="FT54" s="28">
        <f t="shared" si="52"/>
        <v>0</v>
      </c>
      <c r="FU54" s="28">
        <f t="shared" si="52"/>
        <v>0</v>
      </c>
      <c r="FV54" s="28">
        <f t="shared" si="52"/>
        <v>0</v>
      </c>
      <c r="FW54" s="28">
        <f t="shared" si="52"/>
        <v>0</v>
      </c>
      <c r="FX54" s="28">
        <f t="shared" si="52"/>
        <v>0</v>
      </c>
      <c r="FY54" s="28">
        <f t="shared" si="52"/>
        <v>0</v>
      </c>
      <c r="FZ54" s="28">
        <f t="shared" si="52"/>
        <v>0</v>
      </c>
      <c r="GA54" s="28">
        <f t="shared" si="52"/>
        <v>0</v>
      </c>
      <c r="GB54" s="28">
        <f t="shared" si="52"/>
        <v>0</v>
      </c>
      <c r="GC54" s="28">
        <f t="shared" si="52"/>
        <v>0</v>
      </c>
      <c r="GD54" s="28">
        <f t="shared" si="52"/>
        <v>0</v>
      </c>
      <c r="GE54" s="28">
        <f t="shared" si="52"/>
        <v>0</v>
      </c>
      <c r="GF54" s="28">
        <f t="shared" si="52"/>
        <v>0</v>
      </c>
      <c r="GG54" s="28">
        <f t="shared" si="52"/>
        <v>0</v>
      </c>
      <c r="GH54" s="28">
        <f t="shared" si="52"/>
        <v>0</v>
      </c>
      <c r="GI54" s="28">
        <f t="shared" si="52"/>
        <v>0</v>
      </c>
      <c r="GJ54" s="28">
        <f t="shared" si="52"/>
        <v>0</v>
      </c>
      <c r="GK54" s="28">
        <f t="shared" si="52"/>
        <v>0</v>
      </c>
      <c r="GL54" s="28">
        <f t="shared" si="52"/>
        <v>0</v>
      </c>
      <c r="GM54" s="28">
        <f t="shared" si="52"/>
        <v>0</v>
      </c>
      <c r="GN54" s="28">
        <f t="shared" si="52"/>
        <v>0</v>
      </c>
      <c r="GO54" s="28">
        <f t="shared" si="52"/>
        <v>0</v>
      </c>
      <c r="GP54" s="28">
        <f t="shared" si="52"/>
        <v>0</v>
      </c>
      <c r="GQ54" s="28">
        <f t="shared" si="52"/>
        <v>0</v>
      </c>
      <c r="GR54" s="28">
        <f t="shared" ref="GR54:JC54" si="53">GR49+GR50+GR51+GR53</f>
        <v>0</v>
      </c>
      <c r="GS54" s="28">
        <f t="shared" si="53"/>
        <v>0</v>
      </c>
      <c r="GT54" s="28">
        <f t="shared" si="53"/>
        <v>0</v>
      </c>
      <c r="GU54" s="28">
        <f t="shared" si="53"/>
        <v>0</v>
      </c>
      <c r="GV54" s="28">
        <f t="shared" si="53"/>
        <v>0</v>
      </c>
      <c r="GW54" s="28">
        <f t="shared" si="53"/>
        <v>0</v>
      </c>
      <c r="GX54" s="28">
        <f t="shared" si="53"/>
        <v>0</v>
      </c>
      <c r="GY54" s="28">
        <f t="shared" si="53"/>
        <v>0</v>
      </c>
      <c r="GZ54" s="28">
        <f t="shared" si="53"/>
        <v>0</v>
      </c>
      <c r="HA54" s="28">
        <f t="shared" si="53"/>
        <v>0</v>
      </c>
      <c r="HB54" s="28">
        <f t="shared" si="53"/>
        <v>0</v>
      </c>
      <c r="HC54" s="28">
        <f t="shared" si="53"/>
        <v>0</v>
      </c>
      <c r="HD54" s="28">
        <f t="shared" si="53"/>
        <v>0</v>
      </c>
      <c r="HE54" s="28">
        <f t="shared" si="53"/>
        <v>0</v>
      </c>
      <c r="HF54" s="28">
        <f t="shared" si="53"/>
        <v>0</v>
      </c>
      <c r="HG54" s="28">
        <f t="shared" si="53"/>
        <v>0</v>
      </c>
      <c r="HH54" s="28">
        <f t="shared" si="53"/>
        <v>0</v>
      </c>
      <c r="HI54" s="28">
        <f t="shared" si="53"/>
        <v>0</v>
      </c>
      <c r="HJ54" s="28">
        <f t="shared" si="53"/>
        <v>0</v>
      </c>
      <c r="HK54" s="28">
        <f t="shared" si="53"/>
        <v>0</v>
      </c>
      <c r="HL54" s="28">
        <f t="shared" si="53"/>
        <v>0</v>
      </c>
      <c r="HM54" s="28">
        <f>HM49+HM50+HM51+HM53</f>
        <v>0</v>
      </c>
      <c r="HN54" s="28">
        <f t="shared" si="53"/>
        <v>0</v>
      </c>
      <c r="HO54" s="28">
        <f t="shared" si="53"/>
        <v>0</v>
      </c>
      <c r="HP54" s="28">
        <f t="shared" si="53"/>
        <v>0</v>
      </c>
      <c r="HQ54" s="28">
        <f t="shared" si="53"/>
        <v>0</v>
      </c>
      <c r="HR54" s="28">
        <f t="shared" si="53"/>
        <v>0</v>
      </c>
      <c r="HS54" s="28">
        <f>HS49+HS50+HS51+HS53</f>
        <v>0</v>
      </c>
      <c r="HT54" s="28">
        <f t="shared" si="53"/>
        <v>0</v>
      </c>
      <c r="HU54" s="28">
        <f t="shared" si="53"/>
        <v>0</v>
      </c>
      <c r="HV54" s="28">
        <f t="shared" si="53"/>
        <v>0</v>
      </c>
      <c r="HW54" s="28">
        <f t="shared" si="53"/>
        <v>0</v>
      </c>
      <c r="HX54" s="28">
        <f t="shared" si="53"/>
        <v>0</v>
      </c>
      <c r="HY54" s="28">
        <f t="shared" si="53"/>
        <v>0</v>
      </c>
      <c r="HZ54" s="28">
        <f t="shared" si="53"/>
        <v>0</v>
      </c>
      <c r="IA54" s="28">
        <f t="shared" si="53"/>
        <v>0</v>
      </c>
      <c r="IB54" s="28">
        <f t="shared" si="53"/>
        <v>0</v>
      </c>
      <c r="IC54" s="28">
        <f t="shared" si="53"/>
        <v>0</v>
      </c>
      <c r="ID54" s="28">
        <f t="shared" si="53"/>
        <v>0</v>
      </c>
      <c r="IE54" s="28">
        <f t="shared" si="53"/>
        <v>0</v>
      </c>
      <c r="IF54" s="28">
        <f t="shared" si="53"/>
        <v>0</v>
      </c>
      <c r="IG54" s="28">
        <f t="shared" si="53"/>
        <v>0</v>
      </c>
      <c r="IH54" s="28">
        <f t="shared" si="53"/>
        <v>0</v>
      </c>
      <c r="II54" s="28">
        <f t="shared" si="53"/>
        <v>0</v>
      </c>
      <c r="IJ54" s="28">
        <f t="shared" si="53"/>
        <v>0</v>
      </c>
      <c r="IK54" s="28">
        <f>IK49+IK50+IK51+IK53</f>
        <v>0</v>
      </c>
      <c r="IL54" s="28">
        <f t="shared" si="53"/>
        <v>0</v>
      </c>
      <c r="IM54" s="28">
        <f t="shared" si="53"/>
        <v>0</v>
      </c>
      <c r="IN54" s="28">
        <f t="shared" si="53"/>
        <v>0</v>
      </c>
      <c r="IO54" s="28">
        <f t="shared" si="53"/>
        <v>0</v>
      </c>
      <c r="IP54" s="28">
        <f t="shared" si="53"/>
        <v>0</v>
      </c>
      <c r="IQ54" s="28">
        <f t="shared" si="53"/>
        <v>0</v>
      </c>
      <c r="IR54" s="28">
        <f t="shared" si="53"/>
        <v>0</v>
      </c>
      <c r="IS54" s="28">
        <f t="shared" si="53"/>
        <v>0</v>
      </c>
      <c r="IT54" s="28">
        <f t="shared" si="53"/>
        <v>0</v>
      </c>
      <c r="IU54" s="28">
        <f t="shared" si="53"/>
        <v>0</v>
      </c>
      <c r="IV54" s="28">
        <f t="shared" si="53"/>
        <v>0</v>
      </c>
      <c r="IW54" s="28">
        <f t="shared" si="53"/>
        <v>0</v>
      </c>
      <c r="IX54" s="28">
        <f t="shared" si="53"/>
        <v>0</v>
      </c>
      <c r="IY54" s="28">
        <f t="shared" si="53"/>
        <v>0</v>
      </c>
      <c r="IZ54" s="28">
        <f t="shared" si="53"/>
        <v>0</v>
      </c>
      <c r="JA54" s="28">
        <f t="shared" si="53"/>
        <v>0</v>
      </c>
      <c r="JB54" s="28">
        <f t="shared" si="53"/>
        <v>0</v>
      </c>
      <c r="JC54" s="28">
        <f t="shared" si="53"/>
        <v>0</v>
      </c>
      <c r="JD54" s="28">
        <f t="shared" ref="JD54:LO54" si="54">JD49+JD50+JD51+JD53</f>
        <v>0</v>
      </c>
      <c r="JE54" s="28">
        <f t="shared" si="54"/>
        <v>0</v>
      </c>
      <c r="JF54" s="28">
        <f t="shared" si="54"/>
        <v>0</v>
      </c>
      <c r="JG54" s="28">
        <f t="shared" si="54"/>
        <v>0</v>
      </c>
      <c r="JH54" s="28">
        <f t="shared" si="54"/>
        <v>0</v>
      </c>
      <c r="JI54" s="28">
        <f t="shared" si="54"/>
        <v>0</v>
      </c>
      <c r="JJ54" s="28">
        <f t="shared" si="54"/>
        <v>0</v>
      </c>
      <c r="JK54" s="28">
        <f t="shared" si="54"/>
        <v>0</v>
      </c>
      <c r="JL54" s="28">
        <f t="shared" si="54"/>
        <v>0</v>
      </c>
      <c r="JM54" s="28">
        <f t="shared" si="54"/>
        <v>0</v>
      </c>
      <c r="JN54" s="28">
        <f t="shared" si="54"/>
        <v>0</v>
      </c>
      <c r="JO54" s="28">
        <f t="shared" si="54"/>
        <v>0</v>
      </c>
      <c r="JP54" s="28">
        <f t="shared" si="54"/>
        <v>0</v>
      </c>
      <c r="JQ54" s="28">
        <f t="shared" si="54"/>
        <v>0</v>
      </c>
      <c r="JR54" s="28">
        <f t="shared" si="54"/>
        <v>0</v>
      </c>
      <c r="JS54" s="28">
        <f t="shared" si="54"/>
        <v>0</v>
      </c>
      <c r="JT54" s="28">
        <f t="shared" si="54"/>
        <v>0</v>
      </c>
      <c r="JU54" s="28">
        <f t="shared" si="54"/>
        <v>0</v>
      </c>
      <c r="JV54" s="28">
        <f t="shared" si="54"/>
        <v>0</v>
      </c>
      <c r="JW54" s="28">
        <f t="shared" si="54"/>
        <v>0</v>
      </c>
      <c r="JX54" s="28">
        <f t="shared" si="54"/>
        <v>0</v>
      </c>
      <c r="JY54" s="28">
        <f t="shared" si="54"/>
        <v>0</v>
      </c>
      <c r="JZ54" s="28">
        <f t="shared" si="54"/>
        <v>0</v>
      </c>
      <c r="KA54" s="28">
        <f t="shared" si="54"/>
        <v>0</v>
      </c>
      <c r="KB54" s="28">
        <f t="shared" si="54"/>
        <v>0</v>
      </c>
      <c r="KC54" s="28">
        <f t="shared" si="54"/>
        <v>0</v>
      </c>
      <c r="KD54" s="28">
        <f t="shared" si="54"/>
        <v>0</v>
      </c>
      <c r="KE54" s="28">
        <f t="shared" si="54"/>
        <v>0</v>
      </c>
      <c r="KF54" s="28">
        <f t="shared" si="54"/>
        <v>0</v>
      </c>
      <c r="KG54" s="28">
        <f t="shared" si="54"/>
        <v>0</v>
      </c>
      <c r="KH54" s="28">
        <f t="shared" si="54"/>
        <v>0</v>
      </c>
      <c r="KI54" s="28">
        <f t="shared" si="54"/>
        <v>0</v>
      </c>
      <c r="KJ54" s="28">
        <f t="shared" si="54"/>
        <v>0</v>
      </c>
      <c r="KK54" s="28">
        <f t="shared" si="54"/>
        <v>0</v>
      </c>
      <c r="KL54" s="28">
        <f t="shared" si="54"/>
        <v>0</v>
      </c>
      <c r="KM54" s="28">
        <f t="shared" si="54"/>
        <v>0</v>
      </c>
      <c r="KN54" s="28">
        <f t="shared" si="54"/>
        <v>0</v>
      </c>
      <c r="KO54" s="28">
        <f t="shared" si="54"/>
        <v>0</v>
      </c>
      <c r="KP54" s="28">
        <f t="shared" si="54"/>
        <v>0</v>
      </c>
      <c r="KQ54" s="28">
        <f t="shared" si="54"/>
        <v>0</v>
      </c>
      <c r="KR54" s="28">
        <f t="shared" si="54"/>
        <v>0</v>
      </c>
      <c r="KS54" s="28">
        <f t="shared" si="54"/>
        <v>0</v>
      </c>
      <c r="KT54" s="28">
        <f t="shared" si="54"/>
        <v>0</v>
      </c>
      <c r="KU54" s="28">
        <f t="shared" si="54"/>
        <v>0</v>
      </c>
      <c r="KV54" s="28">
        <f t="shared" si="54"/>
        <v>0</v>
      </c>
      <c r="KW54" s="28">
        <f t="shared" si="54"/>
        <v>0</v>
      </c>
      <c r="KX54" s="28">
        <f t="shared" si="54"/>
        <v>0</v>
      </c>
      <c r="KY54" s="28">
        <f t="shared" si="54"/>
        <v>0</v>
      </c>
      <c r="KZ54" s="28">
        <f t="shared" si="54"/>
        <v>0</v>
      </c>
      <c r="LA54" s="28">
        <f t="shared" si="54"/>
        <v>0</v>
      </c>
      <c r="LB54" s="28">
        <f t="shared" si="54"/>
        <v>0</v>
      </c>
      <c r="LC54" s="28">
        <f t="shared" si="54"/>
        <v>0</v>
      </c>
      <c r="LD54" s="28">
        <f t="shared" si="54"/>
        <v>0</v>
      </c>
      <c r="LE54" s="28">
        <f t="shared" si="54"/>
        <v>0</v>
      </c>
      <c r="LF54" s="28">
        <f t="shared" si="54"/>
        <v>0</v>
      </c>
      <c r="LG54" s="28">
        <f t="shared" si="54"/>
        <v>0</v>
      </c>
      <c r="LH54" s="28">
        <f t="shared" si="54"/>
        <v>0</v>
      </c>
      <c r="LI54" s="28">
        <f t="shared" si="54"/>
        <v>0</v>
      </c>
      <c r="LJ54" s="28">
        <f t="shared" si="54"/>
        <v>0</v>
      </c>
      <c r="LK54" s="28">
        <f t="shared" si="54"/>
        <v>0</v>
      </c>
      <c r="LL54" s="28">
        <f t="shared" si="54"/>
        <v>0</v>
      </c>
      <c r="LM54" s="28">
        <f t="shared" si="54"/>
        <v>0</v>
      </c>
      <c r="LN54" s="28">
        <f t="shared" si="54"/>
        <v>0</v>
      </c>
      <c r="LO54" s="28">
        <f t="shared" si="54"/>
        <v>0</v>
      </c>
      <c r="LP54" s="28">
        <f t="shared" ref="LP54:MY54" si="55">LP49+LP50+LP51+LP53</f>
        <v>0</v>
      </c>
      <c r="LQ54" s="28">
        <f t="shared" si="55"/>
        <v>0</v>
      </c>
      <c r="LR54" s="28">
        <f t="shared" si="55"/>
        <v>0</v>
      </c>
      <c r="LS54" s="28">
        <f t="shared" si="55"/>
        <v>0</v>
      </c>
      <c r="LT54" s="28">
        <f t="shared" si="55"/>
        <v>0</v>
      </c>
      <c r="LU54" s="28">
        <f t="shared" si="55"/>
        <v>0</v>
      </c>
      <c r="LV54" s="28">
        <f t="shared" si="55"/>
        <v>0</v>
      </c>
      <c r="LW54" s="28">
        <f t="shared" si="55"/>
        <v>0</v>
      </c>
      <c r="LX54" s="28">
        <f t="shared" si="55"/>
        <v>0</v>
      </c>
      <c r="LY54" s="28">
        <f t="shared" si="55"/>
        <v>0</v>
      </c>
      <c r="LZ54" s="28">
        <f t="shared" si="55"/>
        <v>0</v>
      </c>
      <c r="MA54" s="28">
        <f t="shared" si="55"/>
        <v>0</v>
      </c>
      <c r="MB54" s="28">
        <f t="shared" si="55"/>
        <v>0</v>
      </c>
      <c r="MC54" s="28">
        <f t="shared" si="55"/>
        <v>0</v>
      </c>
      <c r="MD54" s="28">
        <f t="shared" si="55"/>
        <v>0</v>
      </c>
      <c r="ME54" s="28">
        <f t="shared" si="55"/>
        <v>0</v>
      </c>
      <c r="MF54" s="28">
        <f t="shared" si="55"/>
        <v>0</v>
      </c>
      <c r="MG54" s="28">
        <f t="shared" si="55"/>
        <v>0</v>
      </c>
      <c r="MH54" s="28">
        <f t="shared" si="55"/>
        <v>0</v>
      </c>
      <c r="MI54" s="28">
        <f t="shared" si="55"/>
        <v>0</v>
      </c>
      <c r="MJ54" s="28">
        <f t="shared" si="55"/>
        <v>0</v>
      </c>
      <c r="MK54" s="28">
        <f t="shared" si="55"/>
        <v>0</v>
      </c>
      <c r="ML54" s="28">
        <f t="shared" si="55"/>
        <v>0</v>
      </c>
      <c r="MM54" s="28">
        <f t="shared" si="55"/>
        <v>0</v>
      </c>
      <c r="MN54" s="28">
        <f t="shared" si="55"/>
        <v>0</v>
      </c>
      <c r="MO54" s="28">
        <f t="shared" si="55"/>
        <v>0</v>
      </c>
      <c r="MP54" s="28">
        <f t="shared" si="55"/>
        <v>0</v>
      </c>
      <c r="MQ54" s="28">
        <f t="shared" si="55"/>
        <v>0</v>
      </c>
      <c r="MR54" s="28">
        <f t="shared" si="55"/>
        <v>0</v>
      </c>
      <c r="MS54" s="28">
        <f t="shared" si="55"/>
        <v>0</v>
      </c>
      <c r="MT54" s="28">
        <f t="shared" si="55"/>
        <v>0</v>
      </c>
      <c r="MU54" s="28">
        <f t="shared" si="55"/>
        <v>0</v>
      </c>
      <c r="MV54" s="28">
        <f t="shared" si="55"/>
        <v>0</v>
      </c>
      <c r="MW54" s="28">
        <f t="shared" si="55"/>
        <v>0</v>
      </c>
      <c r="MX54" s="28">
        <f t="shared" si="55"/>
        <v>0</v>
      </c>
      <c r="MY54" s="28">
        <f t="shared" si="55"/>
        <v>0</v>
      </c>
    </row>
    <row r="59" spans="1:363" x14ac:dyDescent="0.35">
      <c r="C59" s="2" t="s">
        <v>654</v>
      </c>
      <c r="D59" s="2" t="s">
        <v>35</v>
      </c>
      <c r="E59" s="2" t="s">
        <v>36</v>
      </c>
      <c r="F59" s="2" t="s">
        <v>37</v>
      </c>
      <c r="G59" s="2" t="s">
        <v>38</v>
      </c>
      <c r="H59" s="2" t="s">
        <v>39</v>
      </c>
      <c r="I59" s="2" t="s">
        <v>213</v>
      </c>
      <c r="J59" s="2" t="s">
        <v>214</v>
      </c>
      <c r="K59" s="2" t="s">
        <v>215</v>
      </c>
      <c r="L59" s="2" t="s">
        <v>216</v>
      </c>
      <c r="M59" s="2" t="s">
        <v>217</v>
      </c>
      <c r="N59" s="2" t="s">
        <v>218</v>
      </c>
      <c r="O59" s="2" t="s">
        <v>219</v>
      </c>
      <c r="P59" s="2" t="s">
        <v>220</v>
      </c>
      <c r="Q59" s="2" t="s">
        <v>221</v>
      </c>
      <c r="R59" s="2" t="s">
        <v>222</v>
      </c>
      <c r="S59" s="2" t="s">
        <v>223</v>
      </c>
      <c r="T59" s="2" t="s">
        <v>224</v>
      </c>
      <c r="U59" s="2" t="s">
        <v>225</v>
      </c>
      <c r="V59" s="2" t="s">
        <v>226</v>
      </c>
      <c r="W59" s="2" t="s">
        <v>227</v>
      </c>
      <c r="X59" s="2" t="s">
        <v>228</v>
      </c>
      <c r="Y59" s="2" t="s">
        <v>229</v>
      </c>
      <c r="Z59" s="2" t="s">
        <v>230</v>
      </c>
      <c r="AA59" s="2" t="s">
        <v>231</v>
      </c>
      <c r="AB59" s="2" t="s">
        <v>232</v>
      </c>
      <c r="AC59" s="2" t="s">
        <v>233</v>
      </c>
      <c r="AD59" s="2" t="s">
        <v>234</v>
      </c>
      <c r="AE59" s="2" t="s">
        <v>235</v>
      </c>
      <c r="AF59" s="2" t="s">
        <v>236</v>
      </c>
      <c r="AG59" s="2" t="s">
        <v>237</v>
      </c>
    </row>
    <row r="60" spans="1:363" x14ac:dyDescent="0.35">
      <c r="C60" s="64" t="s">
        <v>649</v>
      </c>
      <c r="D60" s="23">
        <f>-(D19+D20)</f>
        <v>0</v>
      </c>
      <c r="E60" s="23">
        <f t="shared" ref="E60:AG60" si="56">-(E19+E20)</f>
        <v>0</v>
      </c>
      <c r="F60" s="23">
        <f t="shared" si="56"/>
        <v>0</v>
      </c>
      <c r="G60" s="23">
        <f t="shared" si="56"/>
        <v>0</v>
      </c>
      <c r="H60" s="23">
        <f t="shared" si="56"/>
        <v>0</v>
      </c>
      <c r="I60" s="23">
        <f t="shared" si="56"/>
        <v>0</v>
      </c>
      <c r="J60" s="23">
        <f t="shared" si="56"/>
        <v>0</v>
      </c>
      <c r="K60" s="23">
        <f t="shared" si="56"/>
        <v>0</v>
      </c>
      <c r="L60" s="23">
        <f t="shared" si="56"/>
        <v>0</v>
      </c>
      <c r="M60" s="23">
        <f t="shared" si="56"/>
        <v>0</v>
      </c>
      <c r="N60" s="23">
        <f t="shared" si="56"/>
        <v>0</v>
      </c>
      <c r="O60" s="23">
        <f t="shared" si="56"/>
        <v>0</v>
      </c>
      <c r="P60" s="23">
        <f t="shared" si="56"/>
        <v>0</v>
      </c>
      <c r="Q60" s="23">
        <f t="shared" si="56"/>
        <v>0</v>
      </c>
      <c r="R60" s="23">
        <f t="shared" si="56"/>
        <v>0</v>
      </c>
      <c r="S60" s="23">
        <f t="shared" si="56"/>
        <v>0</v>
      </c>
      <c r="T60" s="23">
        <f t="shared" si="56"/>
        <v>0</v>
      </c>
      <c r="U60" s="23">
        <f t="shared" si="56"/>
        <v>0</v>
      </c>
      <c r="V60" s="23">
        <f t="shared" si="56"/>
        <v>0</v>
      </c>
      <c r="W60" s="23">
        <f t="shared" si="56"/>
        <v>0</v>
      </c>
      <c r="X60" s="23">
        <f t="shared" si="56"/>
        <v>0</v>
      </c>
      <c r="Y60" s="23">
        <f t="shared" si="56"/>
        <v>0</v>
      </c>
      <c r="Z60" s="23">
        <f t="shared" si="56"/>
        <v>0</v>
      </c>
      <c r="AA60" s="23">
        <f t="shared" si="56"/>
        <v>0</v>
      </c>
      <c r="AB60" s="23">
        <f t="shared" si="56"/>
        <v>0</v>
      </c>
      <c r="AC60" s="23">
        <f t="shared" si="56"/>
        <v>0</v>
      </c>
      <c r="AD60" s="23">
        <f t="shared" si="56"/>
        <v>0</v>
      </c>
      <c r="AE60" s="23">
        <f t="shared" si="56"/>
        <v>0</v>
      </c>
      <c r="AF60" s="23">
        <f t="shared" si="56"/>
        <v>0</v>
      </c>
      <c r="AG60" s="23">
        <f t="shared" si="56"/>
        <v>0</v>
      </c>
    </row>
    <row r="61" spans="1:363" x14ac:dyDescent="0.35">
      <c r="C61" s="64" t="s">
        <v>650</v>
      </c>
      <c r="D61" s="23">
        <f>-D34</f>
        <v>0</v>
      </c>
      <c r="E61" s="23">
        <f t="shared" ref="E61:AG61" si="57">-E34</f>
        <v>0</v>
      </c>
      <c r="F61" s="23">
        <f t="shared" si="57"/>
        <v>0</v>
      </c>
      <c r="G61" s="23">
        <f t="shared" si="57"/>
        <v>0</v>
      </c>
      <c r="H61" s="23">
        <f t="shared" si="57"/>
        <v>0</v>
      </c>
      <c r="I61" s="23">
        <f t="shared" si="57"/>
        <v>0</v>
      </c>
      <c r="J61" s="23">
        <f t="shared" si="57"/>
        <v>0</v>
      </c>
      <c r="K61" s="23">
        <f t="shared" si="57"/>
        <v>0</v>
      </c>
      <c r="L61" s="23">
        <f t="shared" si="57"/>
        <v>0</v>
      </c>
      <c r="M61" s="23">
        <f t="shared" si="57"/>
        <v>0</v>
      </c>
      <c r="N61" s="23">
        <f t="shared" si="57"/>
        <v>0</v>
      </c>
      <c r="O61" s="23">
        <f t="shared" si="57"/>
        <v>0</v>
      </c>
      <c r="P61" s="23">
        <f t="shared" si="57"/>
        <v>0</v>
      </c>
      <c r="Q61" s="23">
        <f t="shared" si="57"/>
        <v>0</v>
      </c>
      <c r="R61" s="23">
        <f t="shared" si="57"/>
        <v>0</v>
      </c>
      <c r="S61" s="23">
        <f t="shared" si="57"/>
        <v>0</v>
      </c>
      <c r="T61" s="23">
        <f t="shared" si="57"/>
        <v>0</v>
      </c>
      <c r="U61" s="23">
        <f t="shared" si="57"/>
        <v>0</v>
      </c>
      <c r="V61" s="23">
        <f t="shared" si="57"/>
        <v>0</v>
      </c>
      <c r="W61" s="23">
        <f t="shared" si="57"/>
        <v>0</v>
      </c>
      <c r="X61" s="23">
        <f t="shared" si="57"/>
        <v>0</v>
      </c>
      <c r="Y61" s="23">
        <f t="shared" si="57"/>
        <v>0</v>
      </c>
      <c r="Z61" s="23">
        <f t="shared" si="57"/>
        <v>0</v>
      </c>
      <c r="AA61" s="23">
        <f t="shared" si="57"/>
        <v>0</v>
      </c>
      <c r="AB61" s="23">
        <f t="shared" si="57"/>
        <v>0</v>
      </c>
      <c r="AC61" s="23">
        <f t="shared" si="57"/>
        <v>0</v>
      </c>
      <c r="AD61" s="23">
        <f t="shared" si="57"/>
        <v>0</v>
      </c>
      <c r="AE61" s="23">
        <f t="shared" si="57"/>
        <v>0</v>
      </c>
      <c r="AF61" s="23">
        <f t="shared" si="57"/>
        <v>0</v>
      </c>
      <c r="AG61" s="23">
        <f t="shared" si="57"/>
        <v>0</v>
      </c>
    </row>
    <row r="62" spans="1:363" x14ac:dyDescent="0.35">
      <c r="C62" s="64" t="s">
        <v>651</v>
      </c>
      <c r="D62" s="23">
        <f>SUM(D60:D61)</f>
        <v>0</v>
      </c>
      <c r="E62" s="23">
        <f t="shared" ref="E62:AG62" si="58">SUM(E60:E61)</f>
        <v>0</v>
      </c>
      <c r="F62" s="23">
        <f t="shared" si="58"/>
        <v>0</v>
      </c>
      <c r="G62" s="23">
        <f t="shared" si="58"/>
        <v>0</v>
      </c>
      <c r="H62" s="23">
        <f t="shared" si="58"/>
        <v>0</v>
      </c>
      <c r="I62" s="23">
        <f t="shared" si="58"/>
        <v>0</v>
      </c>
      <c r="J62" s="23">
        <f t="shared" si="58"/>
        <v>0</v>
      </c>
      <c r="K62" s="23">
        <f t="shared" si="58"/>
        <v>0</v>
      </c>
      <c r="L62" s="23">
        <f t="shared" si="58"/>
        <v>0</v>
      </c>
      <c r="M62" s="23">
        <f t="shared" si="58"/>
        <v>0</v>
      </c>
      <c r="N62" s="23">
        <f t="shared" si="58"/>
        <v>0</v>
      </c>
      <c r="O62" s="23">
        <f t="shared" si="58"/>
        <v>0</v>
      </c>
      <c r="P62" s="23">
        <f t="shared" si="58"/>
        <v>0</v>
      </c>
      <c r="Q62" s="23">
        <f t="shared" si="58"/>
        <v>0</v>
      </c>
      <c r="R62" s="23">
        <f t="shared" si="58"/>
        <v>0</v>
      </c>
      <c r="S62" s="23">
        <f t="shared" si="58"/>
        <v>0</v>
      </c>
      <c r="T62" s="23">
        <f t="shared" si="58"/>
        <v>0</v>
      </c>
      <c r="U62" s="23">
        <f t="shared" si="58"/>
        <v>0</v>
      </c>
      <c r="V62" s="23">
        <f t="shared" si="58"/>
        <v>0</v>
      </c>
      <c r="W62" s="23">
        <f t="shared" si="58"/>
        <v>0</v>
      </c>
      <c r="X62" s="23">
        <f t="shared" si="58"/>
        <v>0</v>
      </c>
      <c r="Y62" s="23">
        <f t="shared" si="58"/>
        <v>0</v>
      </c>
      <c r="Z62" s="23">
        <f t="shared" si="58"/>
        <v>0</v>
      </c>
      <c r="AA62" s="23">
        <f t="shared" si="58"/>
        <v>0</v>
      </c>
      <c r="AB62" s="23">
        <f t="shared" si="58"/>
        <v>0</v>
      </c>
      <c r="AC62" s="23">
        <f t="shared" si="58"/>
        <v>0</v>
      </c>
      <c r="AD62" s="23">
        <f t="shared" si="58"/>
        <v>0</v>
      </c>
      <c r="AE62" s="23">
        <f t="shared" si="58"/>
        <v>0</v>
      </c>
      <c r="AF62" s="23">
        <f t="shared" si="58"/>
        <v>0</v>
      </c>
      <c r="AG62" s="23">
        <f t="shared" si="58"/>
        <v>0</v>
      </c>
    </row>
    <row r="63" spans="1:363" x14ac:dyDescent="0.35">
      <c r="C63" s="64" t="s">
        <v>652</v>
      </c>
      <c r="D63" s="30" t="e">
        <f>IRR(D62:AG62)</f>
        <v>#NUM!</v>
      </c>
    </row>
  </sheetData>
  <mergeCells count="4">
    <mergeCell ref="C1:N1"/>
    <mergeCell ref="C3:C4"/>
    <mergeCell ref="E3:I3"/>
    <mergeCell ref="J3:J4"/>
  </mergeCells>
  <conditionalFormatting sqref="D53:MY53">
    <cfRule type="cellIs" dxfId="7" priority="1" operator="equal">
      <formula>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E8190-D687-434C-92F5-EF39D27695B6}">
  <dimension ref="A1:MY62"/>
  <sheetViews>
    <sheetView topLeftCell="W21" zoomScale="80" zoomScaleNormal="80" workbookViewId="0">
      <selection activeCell="S50" sqref="S50:AA50"/>
    </sheetView>
  </sheetViews>
  <sheetFormatPr defaultColWidth="25.81640625" defaultRowHeight="14.5" x14ac:dyDescent="0.35"/>
  <cols>
    <col min="3" max="3" width="55.1796875" customWidth="1"/>
  </cols>
  <sheetData>
    <row r="1" spans="2:14" ht="26" x14ac:dyDescent="0.6">
      <c r="C1" s="175" t="s">
        <v>49</v>
      </c>
      <c r="D1" s="175"/>
      <c r="E1" s="175"/>
      <c r="F1" s="175"/>
      <c r="G1" s="175"/>
      <c r="H1" s="175"/>
      <c r="I1" s="175"/>
      <c r="J1" s="175"/>
      <c r="K1" s="175"/>
      <c r="L1" s="175"/>
      <c r="M1" s="175"/>
      <c r="N1" s="175"/>
    </row>
    <row r="3" spans="2:14" x14ac:dyDescent="0.35">
      <c r="C3" s="178" t="s">
        <v>124</v>
      </c>
      <c r="D3" s="2" t="s">
        <v>12</v>
      </c>
      <c r="E3" s="176" t="s">
        <v>13</v>
      </c>
      <c r="F3" s="176"/>
      <c r="G3" s="176"/>
      <c r="H3" s="176"/>
      <c r="I3" s="176"/>
      <c r="J3" s="177" t="s">
        <v>14</v>
      </c>
    </row>
    <row r="4" spans="2:14" x14ac:dyDescent="0.35">
      <c r="C4" s="179"/>
      <c r="D4" s="2" t="s">
        <v>35</v>
      </c>
      <c r="E4" s="2" t="s">
        <v>35</v>
      </c>
      <c r="F4" s="2" t="s">
        <v>36</v>
      </c>
      <c r="G4" s="2" t="s">
        <v>37</v>
      </c>
      <c r="H4" s="2" t="s">
        <v>38</v>
      </c>
      <c r="I4" s="2" t="s">
        <v>39</v>
      </c>
      <c r="J4" s="177"/>
    </row>
    <row r="5" spans="2:14" x14ac:dyDescent="0.35">
      <c r="C5" s="185"/>
      <c r="D5" s="21">
        <f>Inputs!AE$19</f>
        <v>0.10249999999999999</v>
      </c>
      <c r="E5" s="21">
        <f>Inputs!AF$19</f>
        <v>0</v>
      </c>
      <c r="F5" s="21">
        <f>Inputs!AG$19</f>
        <v>0</v>
      </c>
      <c r="G5" s="21">
        <f>Inputs!AH$19</f>
        <v>0</v>
      </c>
      <c r="H5" s="21">
        <f>Inputs!AI$19</f>
        <v>0</v>
      </c>
      <c r="I5" s="21">
        <f>Inputs!AJ$19</f>
        <v>0</v>
      </c>
      <c r="J5" s="21">
        <f>Inputs!AK$19</f>
        <v>0.10249999999999999</v>
      </c>
    </row>
    <row r="6" spans="2:14" x14ac:dyDescent="0.35">
      <c r="C6" s="4"/>
      <c r="D6" s="4"/>
      <c r="E6" s="4">
        <v>1</v>
      </c>
      <c r="F6" s="4">
        <v>2</v>
      </c>
      <c r="G6" s="4">
        <v>3</v>
      </c>
      <c r="H6" s="4">
        <v>4</v>
      </c>
      <c r="I6" s="4">
        <v>5</v>
      </c>
      <c r="J6" s="4"/>
    </row>
    <row r="8" spans="2:14" x14ac:dyDescent="0.35">
      <c r="B8" t="s">
        <v>324</v>
      </c>
      <c r="C8" s="2" t="s">
        <v>325</v>
      </c>
      <c r="D8" s="4">
        <f>Inputs!$Y$19</f>
        <v>20</v>
      </c>
    </row>
    <row r="9" spans="2:14" x14ac:dyDescent="0.35">
      <c r="C9" s="2" t="s">
        <v>326</v>
      </c>
      <c r="D9" s="19">
        <f>D8/12</f>
        <v>1.6666666666666667</v>
      </c>
    </row>
    <row r="10" spans="2:14" x14ac:dyDescent="0.35">
      <c r="C10" s="2" t="s">
        <v>327</v>
      </c>
      <c r="D10" s="20">
        <f>Inputs!$Z$19</f>
        <v>0.01</v>
      </c>
    </row>
    <row r="11" spans="2:14" x14ac:dyDescent="0.35">
      <c r="C11" s="2" t="s">
        <v>328</v>
      </c>
      <c r="D11" s="4">
        <f>Inputs!$AA$19</f>
        <v>240</v>
      </c>
    </row>
    <row r="12" spans="2:14" x14ac:dyDescent="0.35">
      <c r="C12" s="1" t="s">
        <v>329</v>
      </c>
      <c r="D12" s="4">
        <f>$D$11-$D$8</f>
        <v>220</v>
      </c>
    </row>
    <row r="13" spans="2:14" x14ac:dyDescent="0.35">
      <c r="C13" s="1" t="s">
        <v>330</v>
      </c>
      <c r="D13" s="4">
        <f>Inputs!P20</f>
        <v>1</v>
      </c>
    </row>
    <row r="14" spans="2:14" x14ac:dyDescent="0.35">
      <c r="C14" s="1" t="str">
        <f>Inputs!O21</f>
        <v>Number of Senior 1 Disbursement (Months)</v>
      </c>
      <c r="D14" s="4">
        <f>Inputs!P21</f>
        <v>14</v>
      </c>
      <c r="F14" t="s">
        <v>331</v>
      </c>
    </row>
    <row r="15" spans="2:14" x14ac:dyDescent="0.35">
      <c r="C15" s="1" t="str">
        <f>Inputs!O24</f>
        <v>Month of first Disbursement (Senior1)</v>
      </c>
      <c r="D15" s="4">
        <f>Inputs!P24</f>
        <v>2</v>
      </c>
    </row>
    <row r="17" spans="3:33" x14ac:dyDescent="0.35">
      <c r="C17" s="1" t="s">
        <v>125</v>
      </c>
      <c r="D17" s="23">
        <f>SUM(D18:D19)</f>
        <v>81103139.895604998</v>
      </c>
    </row>
    <row r="18" spans="3:33" x14ac:dyDescent="0.35">
      <c r="C18" s="2" t="s">
        <v>332</v>
      </c>
      <c r="D18" s="23">
        <f>Inputs!$W$19</f>
        <v>80300138.510499999</v>
      </c>
    </row>
    <row r="19" spans="3:33" x14ac:dyDescent="0.35">
      <c r="C19" s="2" t="s">
        <v>327</v>
      </c>
      <c r="D19" s="23">
        <f>Inputs!$X$19</f>
        <v>803001.38510499999</v>
      </c>
    </row>
    <row r="20" spans="3:33" x14ac:dyDescent="0.35">
      <c r="C20" s="2" t="s">
        <v>333</v>
      </c>
      <c r="D20" s="23">
        <f>(D18/D14)+D19</f>
        <v>6538725.5644264286</v>
      </c>
    </row>
    <row r="21" spans="3:33" x14ac:dyDescent="0.35">
      <c r="C21" s="2" t="s">
        <v>334</v>
      </c>
      <c r="D21" s="23">
        <f>(D18/D14)</f>
        <v>5735724.1793214288</v>
      </c>
    </row>
    <row r="22" spans="3:33" x14ac:dyDescent="0.35">
      <c r="G22" s="22"/>
    </row>
    <row r="23" spans="3:33" x14ac:dyDescent="0.35">
      <c r="C23" s="2" t="s">
        <v>335</v>
      </c>
      <c r="D23" s="29">
        <f>PMT($J$5/12,$D$12,(INDEX($C$46:$MY$53,MATCH($A$48,$C$46:$C$53,0),MATCH($A$47,$C$47:$MY$47,0))))</f>
        <v>-912357.76741424564</v>
      </c>
      <c r="G23" s="22"/>
    </row>
    <row r="24" spans="3:33" x14ac:dyDescent="0.35">
      <c r="H24" s="22">
        <f>(H33/12*3)</f>
        <v>-2737073.3022427368</v>
      </c>
    </row>
    <row r="25" spans="3:33" x14ac:dyDescent="0.35">
      <c r="D25" s="22"/>
    </row>
    <row r="26" spans="3:33" x14ac:dyDescent="0.35">
      <c r="D26" s="2">
        <v>1</v>
      </c>
      <c r="E26" s="2">
        <v>2</v>
      </c>
      <c r="F26" s="2">
        <v>3</v>
      </c>
      <c r="G26" s="2">
        <v>4</v>
      </c>
      <c r="H26" s="2">
        <v>5</v>
      </c>
      <c r="I26" s="2">
        <v>6</v>
      </c>
      <c r="J26" s="2">
        <v>7</v>
      </c>
      <c r="K26" s="2">
        <v>8</v>
      </c>
      <c r="L26" s="2">
        <v>9</v>
      </c>
      <c r="M26" s="2">
        <v>10</v>
      </c>
      <c r="N26" s="2">
        <v>11</v>
      </c>
      <c r="O26" s="2">
        <v>12</v>
      </c>
      <c r="P26" s="2">
        <v>13</v>
      </c>
      <c r="Q26" s="2">
        <v>14</v>
      </c>
      <c r="R26" s="2">
        <v>15</v>
      </c>
      <c r="S26" s="2">
        <v>16</v>
      </c>
      <c r="T26" s="2">
        <v>17</v>
      </c>
      <c r="U26" s="2">
        <v>18</v>
      </c>
      <c r="V26" s="2">
        <v>19</v>
      </c>
      <c r="W26" s="2">
        <v>20</v>
      </c>
      <c r="X26" s="2">
        <v>21</v>
      </c>
      <c r="Y26" s="2">
        <v>22</v>
      </c>
      <c r="Z26" s="2">
        <v>23</v>
      </c>
      <c r="AA26" s="2">
        <v>24</v>
      </c>
      <c r="AB26" s="2">
        <v>25</v>
      </c>
      <c r="AC26" s="2">
        <v>26</v>
      </c>
      <c r="AD26" s="2">
        <v>27</v>
      </c>
      <c r="AE26" s="2">
        <v>28</v>
      </c>
      <c r="AF26" s="2">
        <v>29</v>
      </c>
      <c r="AG26" s="2">
        <v>30</v>
      </c>
    </row>
    <row r="27" spans="3:33" x14ac:dyDescent="0.35">
      <c r="D27" s="2" t="s">
        <v>35</v>
      </c>
      <c r="E27" s="2" t="s">
        <v>36</v>
      </c>
      <c r="F27" s="2" t="s">
        <v>37</v>
      </c>
      <c r="G27" s="2" t="s">
        <v>38</v>
      </c>
      <c r="H27" s="2" t="s">
        <v>39</v>
      </c>
      <c r="I27" s="2" t="s">
        <v>213</v>
      </c>
      <c r="J27" s="2" t="s">
        <v>214</v>
      </c>
      <c r="K27" s="2" t="s">
        <v>215</v>
      </c>
      <c r="L27" s="2" t="s">
        <v>216</v>
      </c>
      <c r="M27" s="2" t="s">
        <v>217</v>
      </c>
      <c r="N27" s="2" t="s">
        <v>218</v>
      </c>
      <c r="O27" s="2" t="s">
        <v>219</v>
      </c>
      <c r="P27" s="2" t="s">
        <v>220</v>
      </c>
      <c r="Q27" s="2" t="s">
        <v>221</v>
      </c>
      <c r="R27" s="2" t="s">
        <v>222</v>
      </c>
      <c r="S27" s="2" t="s">
        <v>223</v>
      </c>
      <c r="T27" s="2" t="s">
        <v>224</v>
      </c>
      <c r="U27" s="2" t="s">
        <v>225</v>
      </c>
      <c r="V27" s="2" t="s">
        <v>226</v>
      </c>
      <c r="W27" s="2" t="s">
        <v>227</v>
      </c>
      <c r="X27" s="2" t="s">
        <v>228</v>
      </c>
      <c r="Y27" s="2" t="s">
        <v>229</v>
      </c>
      <c r="Z27" s="2" t="s">
        <v>230</v>
      </c>
      <c r="AA27" s="2" t="s">
        <v>231</v>
      </c>
      <c r="AB27" s="2" t="s">
        <v>232</v>
      </c>
      <c r="AC27" s="2" t="s">
        <v>233</v>
      </c>
      <c r="AD27" s="2" t="s">
        <v>234</v>
      </c>
      <c r="AE27" s="2" t="s">
        <v>235</v>
      </c>
      <c r="AF27" s="2" t="s">
        <v>236</v>
      </c>
      <c r="AG27" s="2" t="s">
        <v>237</v>
      </c>
    </row>
    <row r="28" spans="3:33" x14ac:dyDescent="0.35">
      <c r="C28" s="2" t="s">
        <v>336</v>
      </c>
      <c r="D28" s="22">
        <f>D48</f>
        <v>0</v>
      </c>
      <c r="E28" s="22">
        <f>D34</f>
        <v>66792902.563326471</v>
      </c>
      <c r="F28" s="22">
        <f t="shared" ref="F28:AG28" si="0">E34</f>
        <v>89944828.755949184</v>
      </c>
      <c r="G28" s="22">
        <f t="shared" si="0"/>
        <v>88132298.242889583</v>
      </c>
      <c r="H28" s="22">
        <f t="shared" si="0"/>
        <v>86125002.009692296</v>
      </c>
      <c r="I28" s="22">
        <f t="shared" si="0"/>
        <v>83902011.478621721</v>
      </c>
      <c r="J28" s="22">
        <f t="shared" si="0"/>
        <v>81440149.188690469</v>
      </c>
      <c r="K28" s="22">
        <f t="shared" si="0"/>
        <v>78713747.141594604</v>
      </c>
      <c r="L28" s="22">
        <f t="shared" si="0"/>
        <v>75694379.180677459</v>
      </c>
      <c r="M28" s="22">
        <f t="shared" si="0"/>
        <v>72350564.61263755</v>
      </c>
      <c r="N28" s="22">
        <f t="shared" si="0"/>
        <v>68647439.981865615</v>
      </c>
      <c r="O28" s="22">
        <f t="shared" si="0"/>
        <v>64546395.575247049</v>
      </c>
      <c r="P28" s="22">
        <f t="shared" si="0"/>
        <v>60004672.867536962</v>
      </c>
      <c r="Q28" s="22">
        <f t="shared" si="0"/>
        <v>54974918.710171647</v>
      </c>
      <c r="R28" s="22">
        <f t="shared" si="0"/>
        <v>49404691.615376383</v>
      </c>
      <c r="S28" s="22">
        <f t="shared" si="0"/>
        <v>43235914.987962835</v>
      </c>
      <c r="T28" s="22">
        <f t="shared" si="0"/>
        <v>36404271.60407269</v>
      </c>
      <c r="U28" s="22">
        <f t="shared" si="0"/>
        <v>28838533.023549899</v>
      </c>
      <c r="V28" s="22">
        <f t="shared" si="0"/>
        <v>20459816.944225416</v>
      </c>
      <c r="W28" s="22">
        <f t="shared" si="0"/>
        <v>11180764.755102636</v>
      </c>
      <c r="X28" s="22">
        <f t="shared" si="0"/>
        <v>904630.71340517513</v>
      </c>
      <c r="Y28" s="22">
        <f t="shared" si="0"/>
        <v>1.4551915228366852E-6</v>
      </c>
      <c r="Z28" s="22">
        <f t="shared" si="0"/>
        <v>1.6773211627974198E-6</v>
      </c>
      <c r="AA28" s="22">
        <f t="shared" si="0"/>
        <v>1.9233197743308572E-6</v>
      </c>
      <c r="AB28" s="22">
        <f t="shared" si="0"/>
        <v>2.1957522011203493E-6</v>
      </c>
      <c r="AC28" s="22">
        <f t="shared" si="0"/>
        <v>2.4974588924864656E-6</v>
      </c>
      <c r="AD28" s="22">
        <f t="shared" si="0"/>
        <v>2.8315855186293411E-6</v>
      </c>
      <c r="AE28" s="22">
        <f t="shared" si="0"/>
        <v>3.2016157681810385E-6</v>
      </c>
      <c r="AF28" s="22">
        <f t="shared" si="0"/>
        <v>3.6114076700234915E-6</v>
      </c>
      <c r="AG28" s="22">
        <f t="shared" si="0"/>
        <v>4.0652338180724858E-6</v>
      </c>
    </row>
    <row r="29" spans="3:33" x14ac:dyDescent="0.35">
      <c r="C29" s="2" t="s">
        <v>337</v>
      </c>
      <c r="D29" s="127">
        <f>SUM($D49:$O49)+D20</f>
        <v>63895967.357640728</v>
      </c>
      <c r="E29" s="22">
        <f>SUM($P49:$AA49)</f>
        <v>17207172.537964284</v>
      </c>
      <c r="F29" s="22">
        <f>SUM($AB49:$AM49)</f>
        <v>0</v>
      </c>
      <c r="G29" s="22">
        <f>SUM($AN49:$AY49)</f>
        <v>0</v>
      </c>
      <c r="H29" s="22">
        <f>SUM($AZ49:$BK49)</f>
        <v>0</v>
      </c>
      <c r="I29" s="22">
        <f>SUM($BL49:$BW49)</f>
        <v>0</v>
      </c>
      <c r="J29" s="22">
        <f>SUM($BX49:$CI49)</f>
        <v>0</v>
      </c>
      <c r="K29" s="22">
        <f>SUM($CJ49:$CU49)</f>
        <v>0</v>
      </c>
      <c r="L29" s="22">
        <f>SUM($CV49:$DG49)</f>
        <v>0</v>
      </c>
      <c r="M29" s="22">
        <f>SUM($DH49:$DJ49)</f>
        <v>0</v>
      </c>
      <c r="N29" s="22">
        <f>SUM($DT49:$EE49)</f>
        <v>0</v>
      </c>
      <c r="O29" s="22">
        <f>SUM($EF49:$EQ49)</f>
        <v>0</v>
      </c>
      <c r="P29" s="22">
        <f>SUM($ER49:$FC49)</f>
        <v>0</v>
      </c>
      <c r="Q29" s="22">
        <f>SUM($FD49:$FO49)</f>
        <v>0</v>
      </c>
      <c r="R29" s="22">
        <f>SUM($FP49:$GA49)</f>
        <v>0</v>
      </c>
      <c r="S29" s="22">
        <f>SUM($GB49:$GM49)</f>
        <v>0</v>
      </c>
      <c r="T29" s="22">
        <f>SUM($GN49:$GY49)</f>
        <v>0</v>
      </c>
      <c r="U29" s="22">
        <f>SUM($GZ49:$HK49)</f>
        <v>0</v>
      </c>
      <c r="V29" s="22">
        <f>SUM($HL49:$HW49)</f>
        <v>0</v>
      </c>
      <c r="W29" s="22">
        <f>SUM($HX49:$II49)</f>
        <v>0</v>
      </c>
      <c r="X29" s="22">
        <f>SUM($IJ49:$IU49)</f>
        <v>0</v>
      </c>
      <c r="Y29" s="22">
        <f>SUM($IV49:$JG49)</f>
        <v>0</v>
      </c>
      <c r="Z29" s="22">
        <f>SUM($JH49:$JS49)</f>
        <v>0</v>
      </c>
      <c r="AA29" s="22">
        <f>SUM($JT49:$KE49)</f>
        <v>0</v>
      </c>
      <c r="AB29" s="22">
        <f>SUM($KF49:$KQ49)</f>
        <v>0</v>
      </c>
      <c r="AC29" s="22">
        <f>SUM($KR49:$LC49)</f>
        <v>0</v>
      </c>
      <c r="AD29" s="22">
        <f>SUM($LD49:$LO49)</f>
        <v>0</v>
      </c>
      <c r="AE29" s="22">
        <f>SUM($LP49:$MA49)</f>
        <v>0</v>
      </c>
      <c r="AF29" s="22">
        <f>SUM($MB49:$MM49)</f>
        <v>0</v>
      </c>
      <c r="AG29" s="22">
        <f>SUM($MN49:$MY49)</f>
        <v>0</v>
      </c>
    </row>
    <row r="30" spans="3:33" x14ac:dyDescent="0.35">
      <c r="C30" s="2" t="s">
        <v>338</v>
      </c>
      <c r="D30" s="22">
        <f>IF(D9&gt;=D26,SUM($D50:$O50),0)</f>
        <v>2896935.2056857413</v>
      </c>
      <c r="E30" s="22">
        <f>IF(D9&gt;=E26,SUM($P50:$AA50),0)</f>
        <v>0</v>
      </c>
      <c r="F30" s="22">
        <f>IF(D9&gt;=F26,SUM($AB50:$AM50),0)</f>
        <v>0</v>
      </c>
      <c r="G30" s="22">
        <f>IF(D9&gt;=G26,SUM($AN50:$AY50),0)</f>
        <v>0</v>
      </c>
      <c r="H30" s="22">
        <f>IF(D9&gt;=H26,SUM($AZ50:$BK50),0)</f>
        <v>0</v>
      </c>
      <c r="I30" s="22">
        <f>IF(D9&gt;=I26,SUM($BL50:$BW50),0)</f>
        <v>0</v>
      </c>
      <c r="J30" s="22">
        <f>IF(D9&gt;=J26,SUM($BX50:$CI50),0)</f>
        <v>0</v>
      </c>
      <c r="K30" s="22">
        <f>IF(D9&gt;=K26,SUM($CJ50:$CU50),0)</f>
        <v>0</v>
      </c>
      <c r="L30" s="22">
        <f>IF(D9&gt;=L26,SUM($CV50:$DG50),0)</f>
        <v>0</v>
      </c>
      <c r="M30" s="22">
        <f>IF(D9&gt;=M26,SUM($DH50:$DS50),0)</f>
        <v>0</v>
      </c>
      <c r="N30" s="22">
        <f>IF(D9&gt;=N26,SUM($DT50:$EE50),0)</f>
        <v>0</v>
      </c>
      <c r="O30" s="22">
        <f>IF(D9&gt;=O26,SUM($EF50:$EQ50),0)</f>
        <v>0</v>
      </c>
      <c r="P30" s="22">
        <f>IF(D9&gt;=P26,SUM($ER50:$FC50),0)</f>
        <v>0</v>
      </c>
      <c r="Q30" s="22">
        <f>IF(D9&gt;=Q26,SUM($FD50:$FO50),0)</f>
        <v>0</v>
      </c>
      <c r="R30" s="22">
        <f>IF(D9&gt;=R26,SUM($FP50:$GA50),0)</f>
        <v>0</v>
      </c>
      <c r="S30" s="22">
        <f>IF(D9&gt;=S26,SUM($GB50:$GM50),0)</f>
        <v>0</v>
      </c>
      <c r="T30" s="22">
        <f>IF(D9&gt;=T26,SUM($GN50:$GY50),0)</f>
        <v>0</v>
      </c>
      <c r="U30" s="22">
        <f>IF(D9&gt;=U26,SUM($GZ50:$HK50),0)</f>
        <v>0</v>
      </c>
      <c r="V30" s="22">
        <f>IF(D9&gt;=V26,SUM($HL50:$HW50),0)</f>
        <v>0</v>
      </c>
      <c r="W30" s="22">
        <f>IF(D9&gt;=W26,SUM($HX50:$II50),0)</f>
        <v>0</v>
      </c>
      <c r="X30" s="22">
        <f>IF(D9&gt;=X26,SUM($IJ50:$IU50),0)</f>
        <v>0</v>
      </c>
      <c r="Y30" s="22">
        <f>IF(D9&gt;=Y26,SUM($IV50:$JG50),0)</f>
        <v>0</v>
      </c>
      <c r="Z30" s="22">
        <f>IF(D9&gt;=Z26,SUM($JH50:$JS50),0)</f>
        <v>0</v>
      </c>
      <c r="AA30" s="22">
        <f>IF(D9&gt;=AA26,SUM($JT50:$KE50),0)</f>
        <v>0</v>
      </c>
      <c r="AB30" s="22">
        <f>IF(D9&gt;=AB26,SUM($KF50:$KQ50),0)</f>
        <v>0</v>
      </c>
      <c r="AC30" s="22">
        <f>IF(D9&gt;=AC26,SUM($KR50:$LC50),0)</f>
        <v>0</v>
      </c>
      <c r="AD30" s="22">
        <f>IF(D9&gt;=AD26,SUM($LD50:$LO50),0)</f>
        <v>0</v>
      </c>
      <c r="AE30" s="22">
        <f>IF(D9&gt;=AE26,SUM($LP50:$MA50),0)</f>
        <v>0</v>
      </c>
      <c r="AF30" s="22">
        <f>IF(D9&gt;=AF26,SUM($MB50:$MM50),0)</f>
        <v>0</v>
      </c>
      <c r="AG30" s="22">
        <f>IF(D9&gt;=AG26,SUM($MN50:$MY50),0)</f>
        <v>0</v>
      </c>
    </row>
    <row r="31" spans="3:33" x14ac:dyDescent="0.35">
      <c r="C31" s="2" t="s">
        <v>339</v>
      </c>
      <c r="D31" s="22">
        <f>IF(D9&lt;D26,IF(D9&lt;D26,SUM($D50:$O50),0)-D36,IF(D9&lt;D26,SUM($D50:$O50),0))</f>
        <v>0</v>
      </c>
      <c r="E31" s="22">
        <f>IF(D9&lt;E26,IF(D9&lt;E26,SUM($P50:$AA50),0)-E36,IF(D9&lt;E26,SUM($P50:$AA50),0))</f>
        <v>2312116.4975109175</v>
      </c>
      <c r="F31" s="22">
        <f>IF(D9&lt;F26,IF(D9&lt;F26,SUM($AB50:$AM50),0)-F36,IF(D9&lt;F26,SUM($AB50:$AM50),0))</f>
        <v>9135762.6959113479</v>
      </c>
      <c r="G31" s="22">
        <f>IF(D9&lt;G26,IF(D9&lt;G26,SUM($AN50:$AY50),0)-G36,IF(D9&lt;G26,SUM($AN50:$AY50),0))</f>
        <v>8940996.9757736698</v>
      </c>
      <c r="H31" s="22">
        <f>IF(D9&lt;H26,IF(D9&lt;H26,SUM($AZ50:$BK50),0)-H36,IF(D9&lt;H26,SUM($AZ50:$BK50),0))</f>
        <v>8725302.6779003777</v>
      </c>
      <c r="I31" s="22">
        <f>IF(D9&lt;I26,IF(D9&lt;I26,SUM($BL50:$BW50),0)-I36,IF(D9&lt;I26,SUM($BL50:$BW50),0))</f>
        <v>8486430.9190396983</v>
      </c>
      <c r="J31" s="22">
        <f>IF(D9&lt;J26,IF(D9&lt;J26,SUM($BX50:$CI50),0)-J36,IF(D9&lt;J26,SUM($BX50:$CI50),0))</f>
        <v>8221891.1618750822</v>
      </c>
      <c r="K31" s="22">
        <f>IF(D9&lt;K26,IF(D9&lt;K26,SUM($CJ50:$CU50),0)-K36,IF(D9&lt;K26,SUM($CJ50:$CU50),0))</f>
        <v>7928925.2480537994</v>
      </c>
      <c r="L31" s="22">
        <f>IF(D9&lt;L26,IF(D9&lt;L26,SUM($CV50:$DG50),0)-L36,IF(D9&lt;L26,SUM($CV50:$DG50),0))</f>
        <v>7604478.640931041</v>
      </c>
      <c r="M31" s="22">
        <f>IF(D9&lt;M26,IF(D9&lt;M26,SUM($DH50:$DS50),0)-M36,IF(D9&lt;M26,SUM($DH50:$DS50),0))</f>
        <v>7245168.5781990178</v>
      </c>
      <c r="N31" s="22">
        <f>IF(D9&lt;N26,IF(D9&lt;N26,SUM($DT50:$EE50),0)-N36,IF(D9&lt;N26,SUM($DT50:$EE50),0))</f>
        <v>6847248.8023523847</v>
      </c>
      <c r="O31" s="22">
        <f>IF(D9&lt;O26,IF(D9&lt;O26,SUM($EF50:$EQ50),0)-O36,IF(D9&lt;O26,SUM($EF50:$EQ50),0))</f>
        <v>6406570.5012608562</v>
      </c>
      <c r="P31" s="22">
        <f>IF(D9&lt;P26,IF(D9&lt;P26,SUM($ER50:$FC50),0)-P36,IF(D9&lt;P26,SUM($ER50:$FC50),0))</f>
        <v>5918539.0516056353</v>
      </c>
      <c r="Q31" s="22">
        <f>IF(D9&lt;Q26,IF(D9&lt;Q26,SUM($FD50:$FO50),0)-Q36,IF(D9&lt;Q26,SUM($FD50:$FO50),0))</f>
        <v>5378066.1141756875</v>
      </c>
      <c r="R31" s="22">
        <f>IF(D9&lt;R26,IF(D9&lt;R26,SUM($FP50:$GA50),0)-R36,IF(D9&lt;R26,SUM($FP50:$GA50),0))</f>
        <v>4779516.5815574033</v>
      </c>
      <c r="S31" s="22">
        <f>IF(D9&lt;S26,IF(D9&lt;S26,SUM($GB50:$GM50),0)-S36,IF(D9&lt;S26,SUM($GB50:$GM50),0))</f>
        <v>4116649.8250808078</v>
      </c>
      <c r="T31" s="22">
        <f>IF(D9&lt;T26,IF(D9&lt;T26,SUM($GN50:$GY50),0)-T36,IF(D9&lt;T26,SUM($GN50:$GY50),0))</f>
        <v>3382554.6284481562</v>
      </c>
      <c r="U31" s="22">
        <f>IF(D9&lt;U26,IF(D9&lt;U26,SUM($GZ50:$HK50),0)-U36,IF(D9&lt;U26,SUM($GZ50:$HK50),0))</f>
        <v>2569577.1296464629</v>
      </c>
      <c r="V31" s="22">
        <f>IF(D9&lt;V26,IF(D9&lt;V26,SUM($HL50:$HW50),0)-V36,IF(D9&lt;V26,SUM($HL50:$HW50),0))</f>
        <v>1669241.0198481691</v>
      </c>
      <c r="W31" s="22">
        <f>IF(D9&lt;W26,IF(D9&lt;W26,SUM($HX50:$II50),0)-W36,IF(D9&lt;W26,SUM($HX50:$II50),0))</f>
        <v>672159.16727348557</v>
      </c>
      <c r="X31" s="22">
        <f>IF(D9&lt;X26,IF(D9&lt;X26,SUM($IJ50:$IU50),0)-X36,IF(D9&lt;X26,SUM($IJ50:$IU50),0))</f>
        <v>7727.0540105257296</v>
      </c>
      <c r="Y31" s="22">
        <f>IF(D9&lt;Y26,IF(D9&lt;Y26,SUM($IV50:$JG50),0)-Y36,IF(D9&lt;Y26,SUM($IV50:$JG50),0))</f>
        <v>2.2212963996073471E-7</v>
      </c>
      <c r="Z31" s="22">
        <f>IF(D9&lt;Z26,IF(D9&lt;Z26,SUM($JH50:$JS50),0)-Z36,IF(D9&lt;Z26,SUM($JH50:$JS50),0))</f>
        <v>2.4599861153343752E-7</v>
      </c>
      <c r="AA31" s="22">
        <f>IF(D9&lt;AA26,IF(D9&lt;AA26,SUM($JT50:$KE50),0)-AA36,IF(D9&lt;AA26,SUM($JT50:$KE50),0))</f>
        <v>2.7243242678949206E-7</v>
      </c>
      <c r="AB31" s="22">
        <f>IF(D9&lt;AB26,IF(D9&lt;AB26,SUM($KF50:$KQ50),0)-AB36,IF(D9&lt;AB26,SUM($KF50:$KQ50),0))</f>
        <v>3.0170669136611626E-7</v>
      </c>
      <c r="AC31" s="22">
        <f>IF(D9&lt;AC26,IF(D9&lt;AC26,SUM($KR50:$LC50),0)-AC36,IF(D9&lt;AC26,SUM($KR50:$LC50),0))</f>
        <v>3.3412662614287543E-7</v>
      </c>
      <c r="AD31" s="22">
        <f>IF(D9&lt;AD26,IF(D9&lt;AD26,SUM($LD50:$LO50),0)-AD36,IF(D9&lt;AD26,SUM($LD50:$LO50),0))</f>
        <v>3.7003024955169716E-7</v>
      </c>
      <c r="AE31" s="22">
        <f>IF(D9&lt;AE26,IF(D9&lt;AE26,SUM($LP50:$MA50),0)-AE36,IF(D9&lt;AE26,SUM($LP50:$MA50),0))</f>
        <v>4.0979190184245328E-7</v>
      </c>
      <c r="AF31" s="22">
        <f>IF(D9&lt;AF26,IF(D9&lt;AF26,SUM($MB50:$MM50),0)-AF36,IF(D9&lt;AF26,SUM($MB50:$MM50),0))</f>
        <v>4.5382614804899438E-7</v>
      </c>
      <c r="AG31" s="22">
        <f>IF(D9&lt;AG26,IF(D9&lt;AG26,SUM($MN50:$MY50),0)-AG36,IF(D9&lt;AG26,SUM($MN50:$MY50),0))</f>
        <v>5.0259210034894602E-7</v>
      </c>
    </row>
    <row r="32" spans="3:33" x14ac:dyDescent="0.35">
      <c r="C32" s="2" t="s">
        <v>340</v>
      </c>
      <c r="D32" s="22">
        <f>SUM($D51:$O51)</f>
        <v>0</v>
      </c>
      <c r="E32" s="22">
        <f>SUM($P51:$AA51)</f>
        <v>424956.8047318192</v>
      </c>
      <c r="F32" s="22">
        <f>SUM($AB51:$AM51)</f>
        <v>1812530.5130596005</v>
      </c>
      <c r="G32" s="22">
        <f>SUM($AN51:$AY51)</f>
        <v>2007296.2331972765</v>
      </c>
      <c r="H32" s="22">
        <f>SUM($AZ51:$BK51)</f>
        <v>2222990.5310705695</v>
      </c>
      <c r="I32" s="22">
        <f>SUM($BL51:$BW51)</f>
        <v>2461862.2899312475</v>
      </c>
      <c r="J32" s="22">
        <f>SUM($BX51:$CI51)</f>
        <v>2726402.0470958659</v>
      </c>
      <c r="K32" s="22">
        <f>SUM($CJ51:$CU51)</f>
        <v>3019367.9609171487</v>
      </c>
      <c r="L32" s="22">
        <f>SUM($CV51:$DG51)</f>
        <v>3343814.5680399071</v>
      </c>
      <c r="M32" s="22">
        <f>SUM($DH51:$DS51)</f>
        <v>3703124.6307719275</v>
      </c>
      <c r="N32" s="22">
        <f>SUM($DT51:$EE51)</f>
        <v>4101044.406618563</v>
      </c>
      <c r="O32" s="22">
        <f>SUM($EF51:$EQ51)</f>
        <v>4541722.7077100901</v>
      </c>
      <c r="P32" s="22">
        <f>SUM($ER51:$FC51)</f>
        <v>5029754.1573653119</v>
      </c>
      <c r="Q32" s="22">
        <f>SUM($FD51:$FO51)</f>
        <v>5570227.0947952596</v>
      </c>
      <c r="R32" s="22">
        <f>SUM($FP51:$GA51)</f>
        <v>6168776.6274135448</v>
      </c>
      <c r="S32" s="22">
        <f>SUM($GB51:$GM51)</f>
        <v>6831643.3838901408</v>
      </c>
      <c r="T32" s="22">
        <f>SUM($GN51:$GY51)</f>
        <v>7565738.5805227915</v>
      </c>
      <c r="U32" s="22">
        <f>SUM($GZ51:$HK51)</f>
        <v>8378716.0793244848</v>
      </c>
      <c r="V32" s="22">
        <f>SUM($HL51:$HW51)</f>
        <v>9279052.1891227774</v>
      </c>
      <c r="W32" s="22">
        <f>SUM($HX51:$II51)</f>
        <v>10276134.041697463</v>
      </c>
      <c r="X32" s="22">
        <f>SUM($IJ51:$IU51)</f>
        <v>904630.71340390458</v>
      </c>
      <c r="Y32" s="22">
        <f>SUM($IV51:$JG51)</f>
        <v>0</v>
      </c>
      <c r="Z32" s="22">
        <f>SUM($JH51:$JS51)</f>
        <v>0</v>
      </c>
      <c r="AA32" s="22">
        <f>SUM($JT51:$KE51)</f>
        <v>0</v>
      </c>
      <c r="AB32" s="22">
        <f>SUM($KF51:$KQ51)</f>
        <v>0</v>
      </c>
      <c r="AC32" s="22">
        <f>SUM($KR51:$LC51)</f>
        <v>0</v>
      </c>
      <c r="AD32" s="22">
        <f>SUM($LD51:$LO51)</f>
        <v>0</v>
      </c>
      <c r="AE32" s="22">
        <f>SUM($LP51:$MA51)</f>
        <v>0</v>
      </c>
      <c r="AF32" s="22">
        <f>SUM($MB51:$MM51)</f>
        <v>0</v>
      </c>
      <c r="AG32" s="22">
        <f>SUM($MN51:$MY51)</f>
        <v>0</v>
      </c>
    </row>
    <row r="33" spans="1:363" x14ac:dyDescent="0.35">
      <c r="C33" s="2" t="s">
        <v>341</v>
      </c>
      <c r="D33" s="22">
        <f>IF(D9&lt;D26,SUM($D52:$O52),0)</f>
        <v>0</v>
      </c>
      <c r="E33" s="22">
        <f>IF(D9&lt;E26,SUM($P52:$AA52),0)</f>
        <v>-2737073.3022427368</v>
      </c>
      <c r="F33" s="22">
        <f>IF(D9&lt;F26,SUM($AB52:$AM52),0)</f>
        <v>-10948293.208970947</v>
      </c>
      <c r="G33" s="22">
        <f>IF(D9&lt;G26,SUM($AN52:$AY52),0)</f>
        <v>-10948293.208970947</v>
      </c>
      <c r="H33" s="22">
        <f>IF(D9&lt;H26,SUM($AZ52:$BK52),0)</f>
        <v>-10948293.208970947</v>
      </c>
      <c r="I33" s="22">
        <f>IF(D9&lt;I26,SUM($BL52:$BW52),0)</f>
        <v>-10948293.208970947</v>
      </c>
      <c r="J33" s="22">
        <f>IF(D9&lt;J26,SUM($BX52:$CI52),0)</f>
        <v>-10948293.208970947</v>
      </c>
      <c r="K33" s="22">
        <f>IF(D9&lt;K26,SUM($CJ52:$CU52),0)</f>
        <v>-10948293.208970947</v>
      </c>
      <c r="L33" s="22">
        <f>IF(D9&lt;L26,SUM($CV52:$DG52),0)</f>
        <v>-10948293.208970947</v>
      </c>
      <c r="M33" s="22">
        <f>IF(D9&lt;M26,SUM($DH52:$DS52),0)</f>
        <v>-10948293.208970947</v>
      </c>
      <c r="N33" s="22">
        <f>IF(D9&lt;N26,SUM($DT52:$EE52),0)</f>
        <v>-10948293.208970947</v>
      </c>
      <c r="O33" s="22">
        <f>IF(D9&lt;O26,SUM($EF52:$EQ52),0)</f>
        <v>-10948293.208970947</v>
      </c>
      <c r="P33" s="22">
        <f>IF(D9&lt;P26,SUM($ER52:$FC52),0)</f>
        <v>-10948293.208970947</v>
      </c>
      <c r="Q33" s="22">
        <f>IF(D9&lt;Q26,SUM($FD52:$FO52),0)</f>
        <v>-10948293.208970947</v>
      </c>
      <c r="R33" s="22">
        <f>IF(D9&lt;R26,SUM($FP52:$GA52),0)</f>
        <v>-10948293.208970947</v>
      </c>
      <c r="S33" s="22">
        <f>IF(D9&lt;S26,SUM($GB52:$GM52),0)</f>
        <v>-10948293.208970947</v>
      </c>
      <c r="T33" s="22">
        <f>IF(D9&lt;T26,SUM($GN52:$GY52),0)</f>
        <v>-10948293.208970947</v>
      </c>
      <c r="U33" s="22">
        <f>IF(D9&lt;U26,SUM($GZ52:$HK52),0)</f>
        <v>-10948293.208970947</v>
      </c>
      <c r="V33" s="22">
        <f>IF(D9&lt;V26,SUM($HL52:$HW52),0)</f>
        <v>-10948293.208970947</v>
      </c>
      <c r="W33" s="22">
        <f>IF(D9&lt;W26,SUM($HX52:$II52),0)</f>
        <v>-10948293.208970947</v>
      </c>
      <c r="X33" s="22">
        <f>IF(D9&lt;X26,SUM($IJ52:$IU52),0)</f>
        <v>-912357.76741424564</v>
      </c>
      <c r="Y33" s="22">
        <f>IF(D9&lt;Y26,SUM($IV52:$JG52),0)</f>
        <v>0</v>
      </c>
      <c r="Z33" s="22">
        <f>IF(D9&lt;Z26,SUM($JH52:$JS52),0)</f>
        <v>0</v>
      </c>
      <c r="AA33" s="22">
        <f>IF(D9&lt;AA26,SUM($JT52:$KE52),0)</f>
        <v>0</v>
      </c>
      <c r="AB33" s="22">
        <f>IF(D9&lt;AB26,SUM($KF52:$KQ52),0)</f>
        <v>0</v>
      </c>
      <c r="AC33" s="22">
        <f>IF(D9&lt;AC26,SUM($KR52:$LC52),0)</f>
        <v>0</v>
      </c>
      <c r="AD33" s="22">
        <f>IF(D9&lt;AD26,SUM($LD52:$LO52),0)</f>
        <v>0</v>
      </c>
      <c r="AE33" s="22">
        <f>IF(D9&lt;AE26,SUM($LP52:$MA52),0)</f>
        <v>0</v>
      </c>
      <c r="AF33" s="22">
        <f>IF(D9&lt;AF26,SUM($MB52:$MM52),0)</f>
        <v>0</v>
      </c>
      <c r="AG33" s="22">
        <f>IF(D9&lt;AG26,SUM($MN52:$MY52),0)</f>
        <v>0</v>
      </c>
    </row>
    <row r="34" spans="1:363" s="26" customFormat="1" x14ac:dyDescent="0.35">
      <c r="C34" s="16" t="s">
        <v>342</v>
      </c>
      <c r="D34" s="59">
        <f>D28+D36+D29+D31+D33</f>
        <v>66792902.563326471</v>
      </c>
      <c r="E34" s="59">
        <f>E28+E36+E29+E31+E33</f>
        <v>89944828.755949184</v>
      </c>
      <c r="F34" s="59">
        <f t="shared" ref="F34:AG34" si="1">F28+F36+F29+F31+F33</f>
        <v>88132298.242889583</v>
      </c>
      <c r="G34" s="59">
        <f t="shared" si="1"/>
        <v>86125002.009692296</v>
      </c>
      <c r="H34" s="59">
        <f t="shared" si="1"/>
        <v>83902011.478621721</v>
      </c>
      <c r="I34" s="59">
        <f t="shared" si="1"/>
        <v>81440149.188690469</v>
      </c>
      <c r="J34" s="59">
        <f t="shared" si="1"/>
        <v>78713747.141594604</v>
      </c>
      <c r="K34" s="59">
        <f t="shared" si="1"/>
        <v>75694379.180677459</v>
      </c>
      <c r="L34" s="59">
        <f t="shared" si="1"/>
        <v>72350564.61263755</v>
      </c>
      <c r="M34" s="59">
        <f t="shared" si="1"/>
        <v>68647439.981865615</v>
      </c>
      <c r="N34" s="59">
        <f t="shared" si="1"/>
        <v>64546395.575247049</v>
      </c>
      <c r="O34" s="59">
        <f t="shared" si="1"/>
        <v>60004672.867536962</v>
      </c>
      <c r="P34" s="59">
        <f t="shared" si="1"/>
        <v>54974918.710171647</v>
      </c>
      <c r="Q34" s="59">
        <f t="shared" si="1"/>
        <v>49404691.615376383</v>
      </c>
      <c r="R34" s="59">
        <f t="shared" si="1"/>
        <v>43235914.987962835</v>
      </c>
      <c r="S34" s="59">
        <f t="shared" si="1"/>
        <v>36404271.60407269</v>
      </c>
      <c r="T34" s="59">
        <f t="shared" si="1"/>
        <v>28838533.023549899</v>
      </c>
      <c r="U34" s="59">
        <f t="shared" si="1"/>
        <v>20459816.944225416</v>
      </c>
      <c r="V34" s="59">
        <f t="shared" si="1"/>
        <v>11180764.755102636</v>
      </c>
      <c r="W34" s="59">
        <f t="shared" si="1"/>
        <v>904630.71340517513</v>
      </c>
      <c r="X34" s="59">
        <f t="shared" si="1"/>
        <v>1.4551915228366852E-6</v>
      </c>
      <c r="Y34" s="59">
        <f t="shared" si="1"/>
        <v>1.6773211627974198E-6</v>
      </c>
      <c r="Z34" s="59">
        <f t="shared" si="1"/>
        <v>1.9233197743308572E-6</v>
      </c>
      <c r="AA34" s="59">
        <f t="shared" si="1"/>
        <v>2.1957522011203493E-6</v>
      </c>
      <c r="AB34" s="59">
        <f t="shared" si="1"/>
        <v>2.4974588924864656E-6</v>
      </c>
      <c r="AC34" s="59">
        <f t="shared" si="1"/>
        <v>2.8315855186293411E-6</v>
      </c>
      <c r="AD34" s="59">
        <f t="shared" si="1"/>
        <v>3.2016157681810385E-6</v>
      </c>
      <c r="AE34" s="59">
        <f t="shared" si="1"/>
        <v>3.6114076700234915E-6</v>
      </c>
      <c r="AF34" s="59">
        <f t="shared" si="1"/>
        <v>4.0652338180724858E-6</v>
      </c>
      <c r="AG34" s="59">
        <f t="shared" si="1"/>
        <v>4.5678259184214318E-6</v>
      </c>
    </row>
    <row r="35" spans="1:363" x14ac:dyDescent="0.35">
      <c r="C35" s="16" t="s">
        <v>343</v>
      </c>
      <c r="D35" s="22">
        <f>SUM($D42:$O42)</f>
        <v>63895967.357640728</v>
      </c>
      <c r="E35" s="22">
        <f>SUM($P42:$AA42)</f>
        <v>17207172.537964284</v>
      </c>
      <c r="F35" s="22">
        <f>SUM($AB42:$AM42)</f>
        <v>0</v>
      </c>
      <c r="G35" s="22">
        <f>SUM($AN42:$AY42)</f>
        <v>0</v>
      </c>
      <c r="H35" s="22">
        <f>SUM($AZ42:$BK42)</f>
        <v>0</v>
      </c>
      <c r="I35" s="22">
        <f>SUM($BL42:$BW42)</f>
        <v>0</v>
      </c>
      <c r="J35" s="22">
        <f>SUM($BX42:$CI42)</f>
        <v>0</v>
      </c>
      <c r="K35" s="22">
        <f>SUM($CJ42:$CU42)</f>
        <v>0</v>
      </c>
      <c r="L35" s="22">
        <f>SUM($CV42:$DG42)</f>
        <v>0</v>
      </c>
      <c r="M35" s="22">
        <f>SUM($DH42:$DJ42)</f>
        <v>0</v>
      </c>
      <c r="N35" s="22">
        <f>SUM($DT42:$EE42)</f>
        <v>0</v>
      </c>
      <c r="O35" s="22">
        <f>SUM($EF42:$EQ42)</f>
        <v>0</v>
      </c>
      <c r="P35" s="22">
        <f>SUM($ER42:$FC42)</f>
        <v>0</v>
      </c>
      <c r="Q35" s="22">
        <f>SUM($FD42:$FO42)</f>
        <v>0</v>
      </c>
      <c r="R35" s="22">
        <f>SUM($FP42:$GA42)</f>
        <v>0</v>
      </c>
      <c r="S35" s="22">
        <f>SUM($GB42:$GM42)</f>
        <v>0</v>
      </c>
      <c r="T35" s="22">
        <f>SUM($GN42:$GY42)</f>
        <v>0</v>
      </c>
      <c r="U35" s="22">
        <f>SUM($GZ42:$HK42)</f>
        <v>0</v>
      </c>
      <c r="V35" s="22">
        <f>SUM($HL42:$HW42)</f>
        <v>0</v>
      </c>
      <c r="W35" s="22">
        <f>SUM($HX42:$II42)</f>
        <v>0</v>
      </c>
      <c r="X35" s="22">
        <f>SUM($IJ42:$IU42)</f>
        <v>0</v>
      </c>
      <c r="Y35" s="22">
        <f>SUM($IV42:$JG42)</f>
        <v>0</v>
      </c>
      <c r="Z35" s="22">
        <f>SUM($JH42:$JS42)</f>
        <v>0</v>
      </c>
      <c r="AA35" s="22">
        <f>SUM($JT42:$KE42)</f>
        <v>0</v>
      </c>
      <c r="AB35" s="22">
        <f>SUM($KF42:$KQ42)</f>
        <v>0</v>
      </c>
      <c r="AC35" s="22">
        <f>SUM($KR42:$LC42)</f>
        <v>0</v>
      </c>
      <c r="AD35" s="22">
        <f>SUM($LD42:$LO42)</f>
        <v>0</v>
      </c>
      <c r="AE35" s="22">
        <f>SUM($LP42:$MA42)</f>
        <v>0</v>
      </c>
      <c r="AF35" s="22">
        <f>SUM($MB42:$MM42)</f>
        <v>0</v>
      </c>
      <c r="AG35" s="22">
        <f>SUM($MN42:$MY42)</f>
        <v>0</v>
      </c>
    </row>
    <row r="36" spans="1:363" x14ac:dyDescent="0.35">
      <c r="C36" s="16" t="s">
        <v>293</v>
      </c>
      <c r="D36" s="22">
        <f>SUM($D43:$O43)</f>
        <v>2896935.2056857413</v>
      </c>
      <c r="E36" s="22">
        <f>SUM($P43:$AA43)</f>
        <v>6369710.4593902528</v>
      </c>
      <c r="F36" s="22">
        <f>SUM($AB43:$AM43)</f>
        <v>0</v>
      </c>
      <c r="G36" s="22">
        <f>SUM($AN43:$AY43)</f>
        <v>0</v>
      </c>
      <c r="H36" s="22">
        <f>SUM($AZ43:$BK43)</f>
        <v>0</v>
      </c>
      <c r="I36" s="22">
        <f>SUM($BL43:$BW43)</f>
        <v>0</v>
      </c>
      <c r="J36" s="22">
        <f>SUM($BX43:$CI43)</f>
        <v>0</v>
      </c>
      <c r="K36" s="22">
        <f>SUM($CJ43:$CU43)</f>
        <v>0</v>
      </c>
      <c r="L36" s="22">
        <f>SUM($CV43:$DG43)</f>
        <v>0</v>
      </c>
      <c r="M36" s="22">
        <f>SUM($DH43:$DJ43)</f>
        <v>0</v>
      </c>
      <c r="N36" s="22">
        <f>SUM($DT43:$EE43)</f>
        <v>0</v>
      </c>
      <c r="O36" s="22">
        <f>SUM($EF43:$EQ43)</f>
        <v>0</v>
      </c>
      <c r="P36" s="22">
        <f>SUM($ER43:$FC43)</f>
        <v>0</v>
      </c>
      <c r="Q36" s="22">
        <f>SUM($FD43:$FO43)</f>
        <v>0</v>
      </c>
      <c r="R36" s="22">
        <f>SUM($FP43:$GA43)</f>
        <v>0</v>
      </c>
      <c r="S36" s="22">
        <f>SUM($GB43:$GM43)</f>
        <v>0</v>
      </c>
      <c r="T36" s="22">
        <f>SUM($GN43:$GY43)</f>
        <v>0</v>
      </c>
      <c r="U36" s="22">
        <f>SUM($GZ43:$HK43)</f>
        <v>0</v>
      </c>
      <c r="V36" s="22">
        <f>SUM($HL43:$HW43)</f>
        <v>0</v>
      </c>
      <c r="W36" s="22">
        <f>SUM($HX43:$II43)</f>
        <v>0</v>
      </c>
      <c r="X36" s="22">
        <f>SUM($IJ43:$IU43)</f>
        <v>0</v>
      </c>
      <c r="Y36" s="22">
        <f>SUM($IV43:$JG43)</f>
        <v>0</v>
      </c>
      <c r="Z36" s="22">
        <f>SUM($JH43:$JS43)</f>
        <v>0</v>
      </c>
      <c r="AA36" s="22">
        <f>SUM($JT43:$KE43)</f>
        <v>0</v>
      </c>
      <c r="AB36" s="22">
        <f>SUM($KF43:$KQ43)</f>
        <v>0</v>
      </c>
      <c r="AC36" s="22">
        <f>SUM($KR43:$LC43)</f>
        <v>0</v>
      </c>
      <c r="AD36" s="22">
        <f>SUM($LD43:$LO43)</f>
        <v>0</v>
      </c>
      <c r="AE36" s="22">
        <f>SUM($LP43:$MA43)</f>
        <v>0</v>
      </c>
      <c r="AF36" s="22">
        <f>SUM($MB43:$MM43)</f>
        <v>0</v>
      </c>
      <c r="AG36" s="22">
        <f>SUM($MN43:$MY43)</f>
        <v>0</v>
      </c>
    </row>
    <row r="37" spans="1:363" x14ac:dyDescent="0.35">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row>
    <row r="38" spans="1:363" x14ac:dyDescent="0.35">
      <c r="E38" s="22"/>
    </row>
    <row r="40" spans="1:363" x14ac:dyDescent="0.35">
      <c r="D40">
        <f>D46</f>
        <v>1</v>
      </c>
      <c r="E40">
        <f t="shared" ref="E40:BP40" si="2">E46</f>
        <v>2</v>
      </c>
      <c r="F40">
        <f t="shared" si="2"/>
        <v>3</v>
      </c>
      <c r="G40">
        <f t="shared" si="2"/>
        <v>4</v>
      </c>
      <c r="H40">
        <f t="shared" si="2"/>
        <v>5</v>
      </c>
      <c r="I40">
        <f t="shared" si="2"/>
        <v>6</v>
      </c>
      <c r="J40">
        <f t="shared" si="2"/>
        <v>7</v>
      </c>
      <c r="K40">
        <f t="shared" si="2"/>
        <v>8</v>
      </c>
      <c r="L40">
        <f t="shared" si="2"/>
        <v>9</v>
      </c>
      <c r="M40">
        <f t="shared" si="2"/>
        <v>10</v>
      </c>
      <c r="N40">
        <f t="shared" si="2"/>
        <v>11</v>
      </c>
      <c r="O40">
        <f t="shared" si="2"/>
        <v>12</v>
      </c>
      <c r="P40">
        <f t="shared" si="2"/>
        <v>13</v>
      </c>
      <c r="Q40">
        <f t="shared" si="2"/>
        <v>14</v>
      </c>
      <c r="R40">
        <f t="shared" si="2"/>
        <v>15</v>
      </c>
      <c r="S40">
        <f t="shared" si="2"/>
        <v>16</v>
      </c>
      <c r="T40">
        <f t="shared" si="2"/>
        <v>17</v>
      </c>
      <c r="U40">
        <f t="shared" si="2"/>
        <v>18</v>
      </c>
      <c r="V40">
        <f t="shared" si="2"/>
        <v>19</v>
      </c>
      <c r="W40">
        <f t="shared" si="2"/>
        <v>20</v>
      </c>
      <c r="X40">
        <f t="shared" si="2"/>
        <v>21</v>
      </c>
      <c r="Y40">
        <f t="shared" si="2"/>
        <v>22</v>
      </c>
      <c r="Z40">
        <f t="shared" si="2"/>
        <v>23</v>
      </c>
      <c r="AA40">
        <f t="shared" si="2"/>
        <v>24</v>
      </c>
      <c r="AB40">
        <f t="shared" si="2"/>
        <v>25</v>
      </c>
      <c r="AC40">
        <f t="shared" si="2"/>
        <v>26</v>
      </c>
      <c r="AD40">
        <f t="shared" si="2"/>
        <v>27</v>
      </c>
      <c r="AE40">
        <f t="shared" si="2"/>
        <v>28</v>
      </c>
      <c r="AF40">
        <f t="shared" si="2"/>
        <v>29</v>
      </c>
      <c r="AG40">
        <f t="shared" si="2"/>
        <v>30</v>
      </c>
      <c r="AH40">
        <f t="shared" si="2"/>
        <v>31</v>
      </c>
      <c r="AI40">
        <f t="shared" si="2"/>
        <v>32</v>
      </c>
      <c r="AJ40">
        <f t="shared" si="2"/>
        <v>33</v>
      </c>
      <c r="AK40">
        <f t="shared" si="2"/>
        <v>34</v>
      </c>
      <c r="AL40">
        <f t="shared" si="2"/>
        <v>35</v>
      </c>
      <c r="AM40">
        <f t="shared" si="2"/>
        <v>36</v>
      </c>
      <c r="AN40">
        <f t="shared" si="2"/>
        <v>37</v>
      </c>
      <c r="AO40">
        <f t="shared" si="2"/>
        <v>38</v>
      </c>
      <c r="AP40">
        <f t="shared" si="2"/>
        <v>39</v>
      </c>
      <c r="AQ40">
        <f t="shared" si="2"/>
        <v>40</v>
      </c>
      <c r="AR40">
        <f t="shared" si="2"/>
        <v>41</v>
      </c>
      <c r="AS40">
        <f t="shared" si="2"/>
        <v>42</v>
      </c>
      <c r="AT40">
        <f t="shared" si="2"/>
        <v>43</v>
      </c>
      <c r="AU40">
        <f t="shared" si="2"/>
        <v>44</v>
      </c>
      <c r="AV40">
        <f t="shared" si="2"/>
        <v>45</v>
      </c>
      <c r="AW40">
        <f t="shared" si="2"/>
        <v>46</v>
      </c>
      <c r="AX40">
        <f t="shared" si="2"/>
        <v>47</v>
      </c>
      <c r="AY40">
        <f t="shared" si="2"/>
        <v>48</v>
      </c>
      <c r="AZ40">
        <f t="shared" si="2"/>
        <v>49</v>
      </c>
      <c r="BA40">
        <f t="shared" si="2"/>
        <v>50</v>
      </c>
      <c r="BB40">
        <f t="shared" si="2"/>
        <v>51</v>
      </c>
      <c r="BC40">
        <f t="shared" si="2"/>
        <v>52</v>
      </c>
      <c r="BD40">
        <f t="shared" si="2"/>
        <v>53</v>
      </c>
      <c r="BE40">
        <f t="shared" si="2"/>
        <v>54</v>
      </c>
      <c r="BF40">
        <f t="shared" si="2"/>
        <v>55</v>
      </c>
      <c r="BG40">
        <f t="shared" si="2"/>
        <v>56</v>
      </c>
      <c r="BH40">
        <f t="shared" si="2"/>
        <v>57</v>
      </c>
      <c r="BI40">
        <f t="shared" si="2"/>
        <v>58</v>
      </c>
      <c r="BJ40">
        <f t="shared" si="2"/>
        <v>59</v>
      </c>
      <c r="BK40">
        <f t="shared" si="2"/>
        <v>60</v>
      </c>
      <c r="BL40">
        <f t="shared" si="2"/>
        <v>61</v>
      </c>
      <c r="BM40">
        <f t="shared" si="2"/>
        <v>62</v>
      </c>
      <c r="BN40">
        <f t="shared" si="2"/>
        <v>63</v>
      </c>
      <c r="BO40">
        <f t="shared" si="2"/>
        <v>64</v>
      </c>
      <c r="BP40">
        <f t="shared" si="2"/>
        <v>65</v>
      </c>
      <c r="BQ40">
        <f t="shared" ref="BQ40:EB40" si="3">BQ46</f>
        <v>66</v>
      </c>
      <c r="BR40">
        <f t="shared" si="3"/>
        <v>67</v>
      </c>
      <c r="BS40">
        <f t="shared" si="3"/>
        <v>68</v>
      </c>
      <c r="BT40">
        <f t="shared" si="3"/>
        <v>69</v>
      </c>
      <c r="BU40">
        <f t="shared" si="3"/>
        <v>70</v>
      </c>
      <c r="BV40">
        <f t="shared" si="3"/>
        <v>71</v>
      </c>
      <c r="BW40">
        <f t="shared" si="3"/>
        <v>72</v>
      </c>
      <c r="BX40">
        <f t="shared" si="3"/>
        <v>73</v>
      </c>
      <c r="BY40">
        <f t="shared" si="3"/>
        <v>74</v>
      </c>
      <c r="BZ40">
        <f t="shared" si="3"/>
        <v>75</v>
      </c>
      <c r="CA40">
        <f t="shared" si="3"/>
        <v>76</v>
      </c>
      <c r="CB40">
        <f t="shared" si="3"/>
        <v>77</v>
      </c>
      <c r="CC40">
        <f t="shared" si="3"/>
        <v>78</v>
      </c>
      <c r="CD40">
        <f t="shared" si="3"/>
        <v>79</v>
      </c>
      <c r="CE40">
        <f t="shared" si="3"/>
        <v>80</v>
      </c>
      <c r="CF40">
        <f t="shared" si="3"/>
        <v>81</v>
      </c>
      <c r="CG40">
        <f t="shared" si="3"/>
        <v>82</v>
      </c>
      <c r="CH40">
        <f t="shared" si="3"/>
        <v>83</v>
      </c>
      <c r="CI40">
        <f t="shared" si="3"/>
        <v>84</v>
      </c>
      <c r="CJ40">
        <f t="shared" si="3"/>
        <v>85</v>
      </c>
      <c r="CK40">
        <f t="shared" si="3"/>
        <v>86</v>
      </c>
      <c r="CL40">
        <f t="shared" si="3"/>
        <v>87</v>
      </c>
      <c r="CM40">
        <f t="shared" si="3"/>
        <v>88</v>
      </c>
      <c r="CN40">
        <f t="shared" si="3"/>
        <v>89</v>
      </c>
      <c r="CO40">
        <f t="shared" si="3"/>
        <v>90</v>
      </c>
      <c r="CP40">
        <f t="shared" si="3"/>
        <v>91</v>
      </c>
      <c r="CQ40">
        <f t="shared" si="3"/>
        <v>92</v>
      </c>
      <c r="CR40">
        <f t="shared" si="3"/>
        <v>93</v>
      </c>
      <c r="CS40">
        <f t="shared" si="3"/>
        <v>94</v>
      </c>
      <c r="CT40">
        <f t="shared" si="3"/>
        <v>95</v>
      </c>
      <c r="CU40">
        <f t="shared" si="3"/>
        <v>96</v>
      </c>
      <c r="CV40">
        <f t="shared" si="3"/>
        <v>97</v>
      </c>
      <c r="CW40">
        <f t="shared" si="3"/>
        <v>98</v>
      </c>
      <c r="CX40">
        <f t="shared" si="3"/>
        <v>99</v>
      </c>
      <c r="CY40">
        <f t="shared" si="3"/>
        <v>100</v>
      </c>
      <c r="CZ40">
        <f t="shared" si="3"/>
        <v>101</v>
      </c>
      <c r="DA40">
        <f t="shared" si="3"/>
        <v>102</v>
      </c>
      <c r="DB40">
        <f t="shared" si="3"/>
        <v>103</v>
      </c>
      <c r="DC40">
        <f t="shared" si="3"/>
        <v>104</v>
      </c>
      <c r="DD40">
        <f t="shared" si="3"/>
        <v>105</v>
      </c>
      <c r="DE40">
        <f t="shared" si="3"/>
        <v>106</v>
      </c>
      <c r="DF40">
        <f t="shared" si="3"/>
        <v>107</v>
      </c>
      <c r="DG40">
        <f t="shared" si="3"/>
        <v>108</v>
      </c>
      <c r="DH40">
        <f t="shared" si="3"/>
        <v>109</v>
      </c>
      <c r="DI40">
        <f t="shared" si="3"/>
        <v>110</v>
      </c>
      <c r="DJ40">
        <f t="shared" si="3"/>
        <v>111</v>
      </c>
      <c r="DK40">
        <f t="shared" si="3"/>
        <v>112</v>
      </c>
      <c r="DL40">
        <f t="shared" si="3"/>
        <v>113</v>
      </c>
      <c r="DM40">
        <f t="shared" si="3"/>
        <v>114</v>
      </c>
      <c r="DN40">
        <f t="shared" si="3"/>
        <v>115</v>
      </c>
      <c r="DO40">
        <f t="shared" si="3"/>
        <v>116</v>
      </c>
      <c r="DP40">
        <f t="shared" si="3"/>
        <v>117</v>
      </c>
      <c r="DQ40">
        <f t="shared" si="3"/>
        <v>118</v>
      </c>
      <c r="DR40">
        <f t="shared" si="3"/>
        <v>119</v>
      </c>
      <c r="DS40">
        <f t="shared" si="3"/>
        <v>120</v>
      </c>
      <c r="DT40">
        <f t="shared" si="3"/>
        <v>121</v>
      </c>
      <c r="DU40">
        <f t="shared" si="3"/>
        <v>122</v>
      </c>
      <c r="DV40">
        <f t="shared" si="3"/>
        <v>123</v>
      </c>
      <c r="DW40">
        <f t="shared" si="3"/>
        <v>124</v>
      </c>
      <c r="DX40">
        <f t="shared" si="3"/>
        <v>125</v>
      </c>
      <c r="DY40">
        <f t="shared" si="3"/>
        <v>126</v>
      </c>
      <c r="DZ40">
        <f t="shared" si="3"/>
        <v>127</v>
      </c>
      <c r="EA40">
        <f t="shared" si="3"/>
        <v>128</v>
      </c>
      <c r="EB40">
        <f t="shared" si="3"/>
        <v>129</v>
      </c>
      <c r="EC40">
        <f t="shared" ref="EC40:GN40" si="4">EC46</f>
        <v>130</v>
      </c>
      <c r="ED40">
        <f t="shared" si="4"/>
        <v>131</v>
      </c>
      <c r="EE40">
        <f t="shared" si="4"/>
        <v>132</v>
      </c>
      <c r="EF40">
        <f t="shared" si="4"/>
        <v>133</v>
      </c>
      <c r="EG40">
        <f t="shared" si="4"/>
        <v>134</v>
      </c>
      <c r="EH40">
        <f t="shared" si="4"/>
        <v>135</v>
      </c>
      <c r="EI40">
        <f t="shared" si="4"/>
        <v>136</v>
      </c>
      <c r="EJ40">
        <f t="shared" si="4"/>
        <v>137</v>
      </c>
      <c r="EK40">
        <f t="shared" si="4"/>
        <v>138</v>
      </c>
      <c r="EL40">
        <f t="shared" si="4"/>
        <v>139</v>
      </c>
      <c r="EM40">
        <f t="shared" si="4"/>
        <v>140</v>
      </c>
      <c r="EN40">
        <f t="shared" si="4"/>
        <v>141</v>
      </c>
      <c r="EO40">
        <f t="shared" si="4"/>
        <v>142</v>
      </c>
      <c r="EP40">
        <f t="shared" si="4"/>
        <v>143</v>
      </c>
      <c r="EQ40">
        <f t="shared" si="4"/>
        <v>144</v>
      </c>
      <c r="ER40">
        <f t="shared" si="4"/>
        <v>145</v>
      </c>
      <c r="ES40">
        <f t="shared" si="4"/>
        <v>146</v>
      </c>
      <c r="ET40">
        <f t="shared" si="4"/>
        <v>147</v>
      </c>
      <c r="EU40">
        <f t="shared" si="4"/>
        <v>148</v>
      </c>
      <c r="EV40">
        <f t="shared" si="4"/>
        <v>149</v>
      </c>
      <c r="EW40">
        <f t="shared" si="4"/>
        <v>150</v>
      </c>
      <c r="EX40">
        <f t="shared" si="4"/>
        <v>151</v>
      </c>
      <c r="EY40">
        <f t="shared" si="4"/>
        <v>152</v>
      </c>
      <c r="EZ40">
        <f t="shared" si="4"/>
        <v>153</v>
      </c>
      <c r="FA40">
        <f t="shared" si="4"/>
        <v>154</v>
      </c>
      <c r="FB40">
        <f t="shared" si="4"/>
        <v>155</v>
      </c>
      <c r="FC40">
        <f t="shared" si="4"/>
        <v>156</v>
      </c>
      <c r="FD40">
        <f t="shared" si="4"/>
        <v>157</v>
      </c>
      <c r="FE40">
        <f t="shared" si="4"/>
        <v>158</v>
      </c>
      <c r="FF40">
        <f t="shared" si="4"/>
        <v>159</v>
      </c>
      <c r="FG40">
        <f t="shared" si="4"/>
        <v>160</v>
      </c>
      <c r="FH40">
        <f t="shared" si="4"/>
        <v>161</v>
      </c>
      <c r="FI40">
        <f t="shared" si="4"/>
        <v>162</v>
      </c>
      <c r="FJ40">
        <f t="shared" si="4"/>
        <v>163</v>
      </c>
      <c r="FK40">
        <f t="shared" si="4"/>
        <v>164</v>
      </c>
      <c r="FL40">
        <f t="shared" si="4"/>
        <v>165</v>
      </c>
      <c r="FM40">
        <f t="shared" si="4"/>
        <v>166</v>
      </c>
      <c r="FN40">
        <f t="shared" si="4"/>
        <v>167</v>
      </c>
      <c r="FO40">
        <f t="shared" si="4"/>
        <v>168</v>
      </c>
      <c r="FP40">
        <f t="shared" si="4"/>
        <v>169</v>
      </c>
      <c r="FQ40">
        <f t="shared" si="4"/>
        <v>170</v>
      </c>
      <c r="FR40">
        <f t="shared" si="4"/>
        <v>171</v>
      </c>
      <c r="FS40">
        <f t="shared" si="4"/>
        <v>172</v>
      </c>
      <c r="FT40">
        <f t="shared" si="4"/>
        <v>173</v>
      </c>
      <c r="FU40">
        <f t="shared" si="4"/>
        <v>174</v>
      </c>
      <c r="FV40">
        <f t="shared" si="4"/>
        <v>175</v>
      </c>
      <c r="FW40">
        <f t="shared" si="4"/>
        <v>176</v>
      </c>
      <c r="FX40">
        <f t="shared" si="4"/>
        <v>177</v>
      </c>
      <c r="FY40">
        <f t="shared" si="4"/>
        <v>178</v>
      </c>
      <c r="FZ40">
        <f t="shared" si="4"/>
        <v>179</v>
      </c>
      <c r="GA40">
        <f t="shared" si="4"/>
        <v>180</v>
      </c>
      <c r="GB40">
        <f t="shared" si="4"/>
        <v>181</v>
      </c>
      <c r="GC40">
        <f t="shared" si="4"/>
        <v>182</v>
      </c>
      <c r="GD40">
        <f t="shared" si="4"/>
        <v>183</v>
      </c>
      <c r="GE40">
        <f t="shared" si="4"/>
        <v>184</v>
      </c>
      <c r="GF40">
        <f t="shared" si="4"/>
        <v>185</v>
      </c>
      <c r="GG40">
        <f t="shared" si="4"/>
        <v>186</v>
      </c>
      <c r="GH40">
        <f t="shared" si="4"/>
        <v>187</v>
      </c>
      <c r="GI40">
        <f t="shared" si="4"/>
        <v>188</v>
      </c>
      <c r="GJ40">
        <f t="shared" si="4"/>
        <v>189</v>
      </c>
      <c r="GK40">
        <f t="shared" si="4"/>
        <v>190</v>
      </c>
      <c r="GL40">
        <f t="shared" si="4"/>
        <v>191</v>
      </c>
      <c r="GM40">
        <f t="shared" si="4"/>
        <v>192</v>
      </c>
      <c r="GN40">
        <f t="shared" si="4"/>
        <v>193</v>
      </c>
      <c r="GO40">
        <f t="shared" ref="GO40:IZ40" si="5">GO46</f>
        <v>194</v>
      </c>
      <c r="GP40">
        <f t="shared" si="5"/>
        <v>195</v>
      </c>
      <c r="GQ40">
        <f t="shared" si="5"/>
        <v>196</v>
      </c>
      <c r="GR40">
        <f t="shared" si="5"/>
        <v>197</v>
      </c>
      <c r="GS40">
        <f t="shared" si="5"/>
        <v>198</v>
      </c>
      <c r="GT40">
        <f t="shared" si="5"/>
        <v>199</v>
      </c>
      <c r="GU40">
        <f t="shared" si="5"/>
        <v>200</v>
      </c>
      <c r="GV40">
        <f t="shared" si="5"/>
        <v>201</v>
      </c>
      <c r="GW40">
        <f t="shared" si="5"/>
        <v>202</v>
      </c>
      <c r="GX40">
        <f t="shared" si="5"/>
        <v>203</v>
      </c>
      <c r="GY40">
        <f t="shared" si="5"/>
        <v>204</v>
      </c>
      <c r="GZ40">
        <f t="shared" si="5"/>
        <v>205</v>
      </c>
      <c r="HA40">
        <f t="shared" si="5"/>
        <v>206</v>
      </c>
      <c r="HB40">
        <f t="shared" si="5"/>
        <v>207</v>
      </c>
      <c r="HC40">
        <f t="shared" si="5"/>
        <v>208</v>
      </c>
      <c r="HD40">
        <f t="shared" si="5"/>
        <v>209</v>
      </c>
      <c r="HE40">
        <f t="shared" si="5"/>
        <v>210</v>
      </c>
      <c r="HF40">
        <f t="shared" si="5"/>
        <v>211</v>
      </c>
      <c r="HG40">
        <f t="shared" si="5"/>
        <v>212</v>
      </c>
      <c r="HH40">
        <f t="shared" si="5"/>
        <v>213</v>
      </c>
      <c r="HI40">
        <f t="shared" si="5"/>
        <v>214</v>
      </c>
      <c r="HJ40">
        <f t="shared" si="5"/>
        <v>215</v>
      </c>
      <c r="HK40">
        <f t="shared" si="5"/>
        <v>216</v>
      </c>
      <c r="HL40">
        <f t="shared" si="5"/>
        <v>217</v>
      </c>
      <c r="HM40">
        <f t="shared" si="5"/>
        <v>218</v>
      </c>
      <c r="HN40">
        <f t="shared" si="5"/>
        <v>219</v>
      </c>
      <c r="HO40">
        <f t="shared" si="5"/>
        <v>220</v>
      </c>
      <c r="HP40">
        <f t="shared" si="5"/>
        <v>221</v>
      </c>
      <c r="HQ40">
        <f t="shared" si="5"/>
        <v>222</v>
      </c>
      <c r="HR40">
        <f t="shared" si="5"/>
        <v>223</v>
      </c>
      <c r="HS40">
        <f t="shared" si="5"/>
        <v>224</v>
      </c>
      <c r="HT40">
        <f t="shared" si="5"/>
        <v>225</v>
      </c>
      <c r="HU40">
        <f t="shared" si="5"/>
        <v>226</v>
      </c>
      <c r="HV40">
        <f t="shared" si="5"/>
        <v>227</v>
      </c>
      <c r="HW40">
        <f t="shared" si="5"/>
        <v>228</v>
      </c>
      <c r="HX40">
        <f t="shared" si="5"/>
        <v>229</v>
      </c>
      <c r="HY40">
        <f t="shared" si="5"/>
        <v>230</v>
      </c>
      <c r="HZ40">
        <f t="shared" si="5"/>
        <v>231</v>
      </c>
      <c r="IA40">
        <f t="shared" si="5"/>
        <v>232</v>
      </c>
      <c r="IB40">
        <f t="shared" si="5"/>
        <v>233</v>
      </c>
      <c r="IC40">
        <f t="shared" si="5"/>
        <v>234</v>
      </c>
      <c r="ID40">
        <f t="shared" si="5"/>
        <v>235</v>
      </c>
      <c r="IE40">
        <f t="shared" si="5"/>
        <v>236</v>
      </c>
      <c r="IF40">
        <f t="shared" si="5"/>
        <v>237</v>
      </c>
      <c r="IG40">
        <f t="shared" si="5"/>
        <v>238</v>
      </c>
      <c r="IH40">
        <f t="shared" si="5"/>
        <v>239</v>
      </c>
      <c r="II40">
        <f t="shared" si="5"/>
        <v>240</v>
      </c>
      <c r="IJ40">
        <f t="shared" si="5"/>
        <v>241</v>
      </c>
      <c r="IK40">
        <f t="shared" si="5"/>
        <v>242</v>
      </c>
      <c r="IL40">
        <f t="shared" si="5"/>
        <v>243</v>
      </c>
      <c r="IM40">
        <f t="shared" si="5"/>
        <v>244</v>
      </c>
      <c r="IN40">
        <f t="shared" si="5"/>
        <v>245</v>
      </c>
      <c r="IO40">
        <f t="shared" si="5"/>
        <v>246</v>
      </c>
      <c r="IP40">
        <f t="shared" si="5"/>
        <v>247</v>
      </c>
      <c r="IQ40">
        <f t="shared" si="5"/>
        <v>248</v>
      </c>
      <c r="IR40">
        <f t="shared" si="5"/>
        <v>249</v>
      </c>
      <c r="IS40">
        <f t="shared" si="5"/>
        <v>250</v>
      </c>
      <c r="IT40">
        <f t="shared" si="5"/>
        <v>251</v>
      </c>
      <c r="IU40">
        <f t="shared" si="5"/>
        <v>252</v>
      </c>
      <c r="IV40">
        <f t="shared" si="5"/>
        <v>253</v>
      </c>
      <c r="IW40">
        <f t="shared" si="5"/>
        <v>254</v>
      </c>
      <c r="IX40">
        <f t="shared" si="5"/>
        <v>255</v>
      </c>
      <c r="IY40">
        <f t="shared" si="5"/>
        <v>256</v>
      </c>
      <c r="IZ40">
        <f t="shared" si="5"/>
        <v>257</v>
      </c>
      <c r="JA40">
        <f t="shared" ref="JA40:LL40" si="6">JA46</f>
        <v>258</v>
      </c>
      <c r="JB40">
        <f t="shared" si="6"/>
        <v>259</v>
      </c>
      <c r="JC40">
        <f t="shared" si="6"/>
        <v>260</v>
      </c>
      <c r="JD40">
        <f t="shared" si="6"/>
        <v>261</v>
      </c>
      <c r="JE40">
        <f t="shared" si="6"/>
        <v>262</v>
      </c>
      <c r="JF40">
        <f t="shared" si="6"/>
        <v>263</v>
      </c>
      <c r="JG40">
        <f t="shared" si="6"/>
        <v>264</v>
      </c>
      <c r="JH40">
        <f t="shared" si="6"/>
        <v>265</v>
      </c>
      <c r="JI40">
        <f t="shared" si="6"/>
        <v>266</v>
      </c>
      <c r="JJ40">
        <f t="shared" si="6"/>
        <v>267</v>
      </c>
      <c r="JK40">
        <f t="shared" si="6"/>
        <v>268</v>
      </c>
      <c r="JL40">
        <f t="shared" si="6"/>
        <v>269</v>
      </c>
      <c r="JM40">
        <f t="shared" si="6"/>
        <v>270</v>
      </c>
      <c r="JN40">
        <f t="shared" si="6"/>
        <v>271</v>
      </c>
      <c r="JO40">
        <f t="shared" si="6"/>
        <v>272</v>
      </c>
      <c r="JP40">
        <f t="shared" si="6"/>
        <v>273</v>
      </c>
      <c r="JQ40">
        <f t="shared" si="6"/>
        <v>274</v>
      </c>
      <c r="JR40">
        <f t="shared" si="6"/>
        <v>275</v>
      </c>
      <c r="JS40">
        <f t="shared" si="6"/>
        <v>276</v>
      </c>
      <c r="JT40">
        <f t="shared" si="6"/>
        <v>277</v>
      </c>
      <c r="JU40">
        <f t="shared" si="6"/>
        <v>278</v>
      </c>
      <c r="JV40">
        <f t="shared" si="6"/>
        <v>279</v>
      </c>
      <c r="JW40">
        <f t="shared" si="6"/>
        <v>280</v>
      </c>
      <c r="JX40">
        <f t="shared" si="6"/>
        <v>281</v>
      </c>
      <c r="JY40">
        <f t="shared" si="6"/>
        <v>282</v>
      </c>
      <c r="JZ40">
        <f t="shared" si="6"/>
        <v>283</v>
      </c>
      <c r="KA40">
        <f t="shared" si="6"/>
        <v>284</v>
      </c>
      <c r="KB40">
        <f t="shared" si="6"/>
        <v>285</v>
      </c>
      <c r="KC40">
        <f t="shared" si="6"/>
        <v>286</v>
      </c>
      <c r="KD40">
        <f t="shared" si="6"/>
        <v>287</v>
      </c>
      <c r="KE40">
        <f t="shared" si="6"/>
        <v>288</v>
      </c>
      <c r="KF40">
        <f t="shared" si="6"/>
        <v>289</v>
      </c>
      <c r="KG40">
        <f t="shared" si="6"/>
        <v>290</v>
      </c>
      <c r="KH40">
        <f t="shared" si="6"/>
        <v>291</v>
      </c>
      <c r="KI40">
        <f t="shared" si="6"/>
        <v>292</v>
      </c>
      <c r="KJ40">
        <f t="shared" si="6"/>
        <v>293</v>
      </c>
      <c r="KK40">
        <f t="shared" si="6"/>
        <v>294</v>
      </c>
      <c r="KL40">
        <f t="shared" si="6"/>
        <v>295</v>
      </c>
      <c r="KM40">
        <f t="shared" si="6"/>
        <v>296</v>
      </c>
      <c r="KN40">
        <f t="shared" si="6"/>
        <v>297</v>
      </c>
      <c r="KO40">
        <f t="shared" si="6"/>
        <v>298</v>
      </c>
      <c r="KP40">
        <f t="shared" si="6"/>
        <v>299</v>
      </c>
      <c r="KQ40">
        <f t="shared" si="6"/>
        <v>300</v>
      </c>
      <c r="KR40">
        <f t="shared" si="6"/>
        <v>301</v>
      </c>
      <c r="KS40">
        <f t="shared" si="6"/>
        <v>302</v>
      </c>
      <c r="KT40">
        <f t="shared" si="6"/>
        <v>303</v>
      </c>
      <c r="KU40">
        <f t="shared" si="6"/>
        <v>304</v>
      </c>
      <c r="KV40">
        <f t="shared" si="6"/>
        <v>305</v>
      </c>
      <c r="KW40">
        <f t="shared" si="6"/>
        <v>306</v>
      </c>
      <c r="KX40">
        <f t="shared" si="6"/>
        <v>307</v>
      </c>
      <c r="KY40">
        <f t="shared" si="6"/>
        <v>308</v>
      </c>
      <c r="KZ40">
        <f t="shared" si="6"/>
        <v>309</v>
      </c>
      <c r="LA40">
        <f t="shared" si="6"/>
        <v>310</v>
      </c>
      <c r="LB40">
        <f t="shared" si="6"/>
        <v>311</v>
      </c>
      <c r="LC40">
        <f t="shared" si="6"/>
        <v>312</v>
      </c>
      <c r="LD40">
        <f t="shared" si="6"/>
        <v>313</v>
      </c>
      <c r="LE40">
        <f t="shared" si="6"/>
        <v>314</v>
      </c>
      <c r="LF40">
        <f t="shared" si="6"/>
        <v>315</v>
      </c>
      <c r="LG40">
        <f t="shared" si="6"/>
        <v>316</v>
      </c>
      <c r="LH40">
        <f t="shared" si="6"/>
        <v>317</v>
      </c>
      <c r="LI40">
        <f t="shared" si="6"/>
        <v>318</v>
      </c>
      <c r="LJ40">
        <f t="shared" si="6"/>
        <v>319</v>
      </c>
      <c r="LK40">
        <f t="shared" si="6"/>
        <v>320</v>
      </c>
      <c r="LL40">
        <f t="shared" si="6"/>
        <v>321</v>
      </c>
      <c r="LM40">
        <f t="shared" ref="LM40:MY40" si="7">LM46</f>
        <v>322</v>
      </c>
      <c r="LN40">
        <f t="shared" si="7"/>
        <v>323</v>
      </c>
      <c r="LO40">
        <f t="shared" si="7"/>
        <v>324</v>
      </c>
      <c r="LP40">
        <f t="shared" si="7"/>
        <v>325</v>
      </c>
      <c r="LQ40">
        <f t="shared" si="7"/>
        <v>326</v>
      </c>
      <c r="LR40">
        <f t="shared" si="7"/>
        <v>327</v>
      </c>
      <c r="LS40">
        <f t="shared" si="7"/>
        <v>328</v>
      </c>
      <c r="LT40">
        <f t="shared" si="7"/>
        <v>329</v>
      </c>
      <c r="LU40">
        <f t="shared" si="7"/>
        <v>330</v>
      </c>
      <c r="LV40">
        <f t="shared" si="7"/>
        <v>331</v>
      </c>
      <c r="LW40">
        <f t="shared" si="7"/>
        <v>332</v>
      </c>
      <c r="LX40">
        <f t="shared" si="7"/>
        <v>333</v>
      </c>
      <c r="LY40">
        <f t="shared" si="7"/>
        <v>334</v>
      </c>
      <c r="LZ40">
        <f t="shared" si="7"/>
        <v>335</v>
      </c>
      <c r="MA40">
        <f t="shared" si="7"/>
        <v>336</v>
      </c>
      <c r="MB40">
        <f t="shared" si="7"/>
        <v>337</v>
      </c>
      <c r="MC40">
        <f t="shared" si="7"/>
        <v>338</v>
      </c>
      <c r="MD40">
        <f t="shared" si="7"/>
        <v>339</v>
      </c>
      <c r="ME40">
        <f t="shared" si="7"/>
        <v>340</v>
      </c>
      <c r="MF40">
        <f t="shared" si="7"/>
        <v>341</v>
      </c>
      <c r="MG40">
        <f t="shared" si="7"/>
        <v>342</v>
      </c>
      <c r="MH40">
        <f t="shared" si="7"/>
        <v>343</v>
      </c>
      <c r="MI40">
        <f t="shared" si="7"/>
        <v>344</v>
      </c>
      <c r="MJ40">
        <f t="shared" si="7"/>
        <v>345</v>
      </c>
      <c r="MK40">
        <f t="shared" si="7"/>
        <v>346</v>
      </c>
      <c r="ML40">
        <f t="shared" si="7"/>
        <v>347</v>
      </c>
      <c r="MM40">
        <f t="shared" si="7"/>
        <v>348</v>
      </c>
      <c r="MN40">
        <f t="shared" si="7"/>
        <v>349</v>
      </c>
      <c r="MO40">
        <f t="shared" si="7"/>
        <v>350</v>
      </c>
      <c r="MP40">
        <f t="shared" si="7"/>
        <v>351</v>
      </c>
      <c r="MQ40">
        <f t="shared" si="7"/>
        <v>352</v>
      </c>
      <c r="MR40">
        <f t="shared" si="7"/>
        <v>353</v>
      </c>
      <c r="MS40">
        <f t="shared" si="7"/>
        <v>354</v>
      </c>
      <c r="MT40">
        <f t="shared" si="7"/>
        <v>355</v>
      </c>
      <c r="MU40">
        <f t="shared" si="7"/>
        <v>356</v>
      </c>
      <c r="MV40">
        <f t="shared" si="7"/>
        <v>357</v>
      </c>
      <c r="MW40">
        <f t="shared" si="7"/>
        <v>358</v>
      </c>
      <c r="MX40">
        <f t="shared" si="7"/>
        <v>359</v>
      </c>
      <c r="MY40">
        <f t="shared" si="7"/>
        <v>360</v>
      </c>
    </row>
    <row r="41" spans="1:363" x14ac:dyDescent="0.35">
      <c r="D41" t="str">
        <f>D47</f>
        <v>Month 1</v>
      </c>
      <c r="E41" t="str">
        <f t="shared" ref="E41:BP41" si="8">E47</f>
        <v>Month 2</v>
      </c>
      <c r="F41" t="str">
        <f t="shared" si="8"/>
        <v>Month 3</v>
      </c>
      <c r="G41" t="str">
        <f t="shared" si="8"/>
        <v>Month 4</v>
      </c>
      <c r="H41" t="str">
        <f t="shared" si="8"/>
        <v>Month 5</v>
      </c>
      <c r="I41" t="str">
        <f t="shared" si="8"/>
        <v>Month 6</v>
      </c>
      <c r="J41" t="str">
        <f t="shared" si="8"/>
        <v>Month 7</v>
      </c>
      <c r="K41" t="str">
        <f t="shared" si="8"/>
        <v>Month 8</v>
      </c>
      <c r="L41" t="str">
        <f t="shared" si="8"/>
        <v>Month 9</v>
      </c>
      <c r="M41" t="str">
        <f t="shared" si="8"/>
        <v>Month 10</v>
      </c>
      <c r="N41" t="str">
        <f t="shared" si="8"/>
        <v>Month 11</v>
      </c>
      <c r="O41" t="str">
        <f t="shared" si="8"/>
        <v>Month 12</v>
      </c>
      <c r="P41" t="str">
        <f t="shared" si="8"/>
        <v>Month 13</v>
      </c>
      <c r="Q41" t="str">
        <f t="shared" si="8"/>
        <v>Month 14</v>
      </c>
      <c r="R41" t="str">
        <f t="shared" si="8"/>
        <v>Month 15</v>
      </c>
      <c r="S41" t="str">
        <f t="shared" si="8"/>
        <v>Month 16</v>
      </c>
      <c r="T41" t="str">
        <f t="shared" si="8"/>
        <v>Month 17</v>
      </c>
      <c r="U41" t="str">
        <f t="shared" si="8"/>
        <v>Month 18</v>
      </c>
      <c r="V41" t="str">
        <f t="shared" si="8"/>
        <v>Month 19</v>
      </c>
      <c r="W41" t="str">
        <f t="shared" si="8"/>
        <v>Month 20</v>
      </c>
      <c r="X41" t="str">
        <f t="shared" si="8"/>
        <v>Month 21</v>
      </c>
      <c r="Y41" t="str">
        <f t="shared" si="8"/>
        <v>Month 22</v>
      </c>
      <c r="Z41" t="str">
        <f t="shared" si="8"/>
        <v>Month 23</v>
      </c>
      <c r="AA41" t="str">
        <f t="shared" si="8"/>
        <v>Month 24</v>
      </c>
      <c r="AB41" t="str">
        <f t="shared" si="8"/>
        <v>Month 25</v>
      </c>
      <c r="AC41" t="str">
        <f t="shared" si="8"/>
        <v>Month 26</v>
      </c>
      <c r="AD41" t="str">
        <f t="shared" si="8"/>
        <v>Month 27</v>
      </c>
      <c r="AE41" t="str">
        <f t="shared" si="8"/>
        <v>Month 28</v>
      </c>
      <c r="AF41" t="str">
        <f t="shared" si="8"/>
        <v>Month 29</v>
      </c>
      <c r="AG41" t="str">
        <f t="shared" si="8"/>
        <v>Month 30</v>
      </c>
      <c r="AH41" t="str">
        <f t="shared" si="8"/>
        <v>Month 31</v>
      </c>
      <c r="AI41" t="str">
        <f t="shared" si="8"/>
        <v>Month 32</v>
      </c>
      <c r="AJ41" t="str">
        <f t="shared" si="8"/>
        <v>Month 33</v>
      </c>
      <c r="AK41" t="str">
        <f t="shared" si="8"/>
        <v>Month 34</v>
      </c>
      <c r="AL41" t="str">
        <f t="shared" si="8"/>
        <v>Month 35</v>
      </c>
      <c r="AM41" t="str">
        <f t="shared" si="8"/>
        <v>Month 36</v>
      </c>
      <c r="AN41" t="str">
        <f t="shared" si="8"/>
        <v>Month 37</v>
      </c>
      <c r="AO41" t="str">
        <f t="shared" si="8"/>
        <v>Month 38</v>
      </c>
      <c r="AP41" t="str">
        <f t="shared" si="8"/>
        <v>Month 39</v>
      </c>
      <c r="AQ41" t="str">
        <f t="shared" si="8"/>
        <v>Month 40</v>
      </c>
      <c r="AR41" t="str">
        <f t="shared" si="8"/>
        <v>Month 41</v>
      </c>
      <c r="AS41" t="str">
        <f t="shared" si="8"/>
        <v>Month 42</v>
      </c>
      <c r="AT41" t="str">
        <f t="shared" si="8"/>
        <v>Month 43</v>
      </c>
      <c r="AU41" t="str">
        <f t="shared" si="8"/>
        <v>Month 44</v>
      </c>
      <c r="AV41" t="str">
        <f t="shared" si="8"/>
        <v>Month 45</v>
      </c>
      <c r="AW41" t="str">
        <f t="shared" si="8"/>
        <v>Month 46</v>
      </c>
      <c r="AX41" t="str">
        <f t="shared" si="8"/>
        <v>Month 47</v>
      </c>
      <c r="AY41" t="str">
        <f t="shared" si="8"/>
        <v>Month 48</v>
      </c>
      <c r="AZ41" t="str">
        <f t="shared" si="8"/>
        <v>Month 49</v>
      </c>
      <c r="BA41" t="str">
        <f t="shared" si="8"/>
        <v>Month 50</v>
      </c>
      <c r="BB41" t="str">
        <f t="shared" si="8"/>
        <v>Month 51</v>
      </c>
      <c r="BC41" t="str">
        <f t="shared" si="8"/>
        <v>Month 52</v>
      </c>
      <c r="BD41" t="str">
        <f t="shared" si="8"/>
        <v>Month 53</v>
      </c>
      <c r="BE41" t="str">
        <f t="shared" si="8"/>
        <v>Month 54</v>
      </c>
      <c r="BF41" t="str">
        <f t="shared" si="8"/>
        <v>Month 55</v>
      </c>
      <c r="BG41" t="str">
        <f t="shared" si="8"/>
        <v>Month 56</v>
      </c>
      <c r="BH41" t="str">
        <f t="shared" si="8"/>
        <v>Month 57</v>
      </c>
      <c r="BI41" t="str">
        <f t="shared" si="8"/>
        <v>Month 58</v>
      </c>
      <c r="BJ41" t="str">
        <f t="shared" si="8"/>
        <v>Month 59</v>
      </c>
      <c r="BK41" t="str">
        <f t="shared" si="8"/>
        <v>Month 60</v>
      </c>
      <c r="BL41" t="str">
        <f t="shared" si="8"/>
        <v>Month 61</v>
      </c>
      <c r="BM41" t="str">
        <f t="shared" si="8"/>
        <v>Month 62</v>
      </c>
      <c r="BN41" t="str">
        <f t="shared" si="8"/>
        <v>Month 63</v>
      </c>
      <c r="BO41" t="str">
        <f t="shared" si="8"/>
        <v>Month 64</v>
      </c>
      <c r="BP41" t="str">
        <f t="shared" si="8"/>
        <v>Month 65</v>
      </c>
      <c r="BQ41" t="str">
        <f t="shared" ref="BQ41:EB41" si="9">BQ47</f>
        <v>Month 66</v>
      </c>
      <c r="BR41" t="str">
        <f t="shared" si="9"/>
        <v>Month 67</v>
      </c>
      <c r="BS41" t="str">
        <f t="shared" si="9"/>
        <v>Month 68</v>
      </c>
      <c r="BT41" t="str">
        <f t="shared" si="9"/>
        <v>Month 69</v>
      </c>
      <c r="BU41" t="str">
        <f t="shared" si="9"/>
        <v>Month 70</v>
      </c>
      <c r="BV41" t="str">
        <f t="shared" si="9"/>
        <v>Month 71</v>
      </c>
      <c r="BW41" t="str">
        <f t="shared" si="9"/>
        <v>Month 72</v>
      </c>
      <c r="BX41" t="str">
        <f t="shared" si="9"/>
        <v>Month 73</v>
      </c>
      <c r="BY41" t="str">
        <f t="shared" si="9"/>
        <v>Month 74</v>
      </c>
      <c r="BZ41" t="str">
        <f t="shared" si="9"/>
        <v>Month 75</v>
      </c>
      <c r="CA41" t="str">
        <f t="shared" si="9"/>
        <v>Month 76</v>
      </c>
      <c r="CB41" t="str">
        <f t="shared" si="9"/>
        <v>Month 77</v>
      </c>
      <c r="CC41" t="str">
        <f t="shared" si="9"/>
        <v>Month 78</v>
      </c>
      <c r="CD41" t="str">
        <f t="shared" si="9"/>
        <v>Month 79</v>
      </c>
      <c r="CE41" t="str">
        <f t="shared" si="9"/>
        <v>Month 80</v>
      </c>
      <c r="CF41" t="str">
        <f t="shared" si="9"/>
        <v>Month 81</v>
      </c>
      <c r="CG41" t="str">
        <f t="shared" si="9"/>
        <v>Month 82</v>
      </c>
      <c r="CH41" t="str">
        <f t="shared" si="9"/>
        <v>Month 83</v>
      </c>
      <c r="CI41" t="str">
        <f t="shared" si="9"/>
        <v>Month 84</v>
      </c>
      <c r="CJ41" t="str">
        <f t="shared" si="9"/>
        <v>Month 85</v>
      </c>
      <c r="CK41" t="str">
        <f t="shared" si="9"/>
        <v>Month 86</v>
      </c>
      <c r="CL41" t="str">
        <f t="shared" si="9"/>
        <v>Month 87</v>
      </c>
      <c r="CM41" t="str">
        <f t="shared" si="9"/>
        <v>Month 88</v>
      </c>
      <c r="CN41" t="str">
        <f t="shared" si="9"/>
        <v>Month 89</v>
      </c>
      <c r="CO41" t="str">
        <f t="shared" si="9"/>
        <v>Month 90</v>
      </c>
      <c r="CP41" t="str">
        <f t="shared" si="9"/>
        <v>Month 91</v>
      </c>
      <c r="CQ41" t="str">
        <f t="shared" si="9"/>
        <v>Month 92</v>
      </c>
      <c r="CR41" t="str">
        <f t="shared" si="9"/>
        <v>Month 93</v>
      </c>
      <c r="CS41" t="str">
        <f t="shared" si="9"/>
        <v>Month 94</v>
      </c>
      <c r="CT41" t="str">
        <f t="shared" si="9"/>
        <v>Month 95</v>
      </c>
      <c r="CU41" t="str">
        <f t="shared" si="9"/>
        <v>Month 96</v>
      </c>
      <c r="CV41" t="str">
        <f t="shared" si="9"/>
        <v>Month 97</v>
      </c>
      <c r="CW41" t="str">
        <f t="shared" si="9"/>
        <v>Month 98</v>
      </c>
      <c r="CX41" t="str">
        <f t="shared" si="9"/>
        <v>Month 99</v>
      </c>
      <c r="CY41" t="str">
        <f t="shared" si="9"/>
        <v>Month 100</v>
      </c>
      <c r="CZ41" t="str">
        <f t="shared" si="9"/>
        <v>Month 101</v>
      </c>
      <c r="DA41" t="str">
        <f t="shared" si="9"/>
        <v>Month 102</v>
      </c>
      <c r="DB41" t="str">
        <f t="shared" si="9"/>
        <v>Month 103</v>
      </c>
      <c r="DC41" t="str">
        <f t="shared" si="9"/>
        <v>Month 104</v>
      </c>
      <c r="DD41" t="str">
        <f t="shared" si="9"/>
        <v>Month 105</v>
      </c>
      <c r="DE41" t="str">
        <f t="shared" si="9"/>
        <v>Month 106</v>
      </c>
      <c r="DF41" t="str">
        <f t="shared" si="9"/>
        <v>Month 107</v>
      </c>
      <c r="DG41" t="str">
        <f t="shared" si="9"/>
        <v>Month 108</v>
      </c>
      <c r="DH41" t="str">
        <f t="shared" si="9"/>
        <v>Month 109</v>
      </c>
      <c r="DI41" t="str">
        <f t="shared" si="9"/>
        <v>Month 110</v>
      </c>
      <c r="DJ41" t="str">
        <f t="shared" si="9"/>
        <v>Month 111</v>
      </c>
      <c r="DK41" t="str">
        <f t="shared" si="9"/>
        <v>Month 112</v>
      </c>
      <c r="DL41" t="str">
        <f t="shared" si="9"/>
        <v>Month 113</v>
      </c>
      <c r="DM41" t="str">
        <f t="shared" si="9"/>
        <v>Month 114</v>
      </c>
      <c r="DN41" t="str">
        <f t="shared" si="9"/>
        <v>Month 115</v>
      </c>
      <c r="DO41" t="str">
        <f t="shared" si="9"/>
        <v>Month 116</v>
      </c>
      <c r="DP41" t="str">
        <f t="shared" si="9"/>
        <v>Month 117</v>
      </c>
      <c r="DQ41" t="str">
        <f t="shared" si="9"/>
        <v>Month 118</v>
      </c>
      <c r="DR41" t="str">
        <f t="shared" si="9"/>
        <v>Month 119</v>
      </c>
      <c r="DS41" t="str">
        <f t="shared" si="9"/>
        <v>Month 120</v>
      </c>
      <c r="DT41" t="str">
        <f t="shared" si="9"/>
        <v>Month 121</v>
      </c>
      <c r="DU41" t="str">
        <f t="shared" si="9"/>
        <v>Month 122</v>
      </c>
      <c r="DV41" t="str">
        <f t="shared" si="9"/>
        <v>Month 123</v>
      </c>
      <c r="DW41" t="str">
        <f t="shared" si="9"/>
        <v>Month 124</v>
      </c>
      <c r="DX41" t="str">
        <f t="shared" si="9"/>
        <v>Month 125</v>
      </c>
      <c r="DY41" t="str">
        <f t="shared" si="9"/>
        <v>Month 126</v>
      </c>
      <c r="DZ41" t="str">
        <f t="shared" si="9"/>
        <v>Month 127</v>
      </c>
      <c r="EA41" t="str">
        <f t="shared" si="9"/>
        <v>Month 128</v>
      </c>
      <c r="EB41" t="str">
        <f t="shared" si="9"/>
        <v>Month 129</v>
      </c>
      <c r="EC41" t="str">
        <f t="shared" ref="EC41:GN41" si="10">EC47</f>
        <v>Month 130</v>
      </c>
      <c r="ED41" t="str">
        <f t="shared" si="10"/>
        <v>Month 131</v>
      </c>
      <c r="EE41" t="str">
        <f t="shared" si="10"/>
        <v>Month 132</v>
      </c>
      <c r="EF41" t="str">
        <f t="shared" si="10"/>
        <v>Month 133</v>
      </c>
      <c r="EG41" t="str">
        <f t="shared" si="10"/>
        <v>Month 134</v>
      </c>
      <c r="EH41" t="str">
        <f t="shared" si="10"/>
        <v>Month 135</v>
      </c>
      <c r="EI41" t="str">
        <f t="shared" si="10"/>
        <v>Month 136</v>
      </c>
      <c r="EJ41" t="str">
        <f t="shared" si="10"/>
        <v>Month 137</v>
      </c>
      <c r="EK41" t="str">
        <f t="shared" si="10"/>
        <v>Month 138</v>
      </c>
      <c r="EL41" t="str">
        <f t="shared" si="10"/>
        <v>Month 139</v>
      </c>
      <c r="EM41" t="str">
        <f t="shared" si="10"/>
        <v>Month 140</v>
      </c>
      <c r="EN41" t="str">
        <f t="shared" si="10"/>
        <v>Month 141</v>
      </c>
      <c r="EO41" t="str">
        <f t="shared" si="10"/>
        <v>Month 142</v>
      </c>
      <c r="EP41" t="str">
        <f t="shared" si="10"/>
        <v>Month 143</v>
      </c>
      <c r="EQ41" t="str">
        <f t="shared" si="10"/>
        <v>Month 144</v>
      </c>
      <c r="ER41" t="str">
        <f t="shared" si="10"/>
        <v>Month 145</v>
      </c>
      <c r="ES41" t="str">
        <f t="shared" si="10"/>
        <v>Month 146</v>
      </c>
      <c r="ET41" t="str">
        <f t="shared" si="10"/>
        <v>Month 147</v>
      </c>
      <c r="EU41" t="str">
        <f t="shared" si="10"/>
        <v>Month 148</v>
      </c>
      <c r="EV41" t="str">
        <f t="shared" si="10"/>
        <v>Month 149</v>
      </c>
      <c r="EW41" t="str">
        <f t="shared" si="10"/>
        <v>Month 150</v>
      </c>
      <c r="EX41" t="str">
        <f t="shared" si="10"/>
        <v>Month 151</v>
      </c>
      <c r="EY41" t="str">
        <f t="shared" si="10"/>
        <v>Month 152</v>
      </c>
      <c r="EZ41" t="str">
        <f t="shared" si="10"/>
        <v>Month 153</v>
      </c>
      <c r="FA41" t="str">
        <f t="shared" si="10"/>
        <v>Month 154</v>
      </c>
      <c r="FB41" t="str">
        <f t="shared" si="10"/>
        <v>Month 155</v>
      </c>
      <c r="FC41" t="str">
        <f t="shared" si="10"/>
        <v>Month 156</v>
      </c>
      <c r="FD41" t="str">
        <f t="shared" si="10"/>
        <v>Month 157</v>
      </c>
      <c r="FE41" t="str">
        <f t="shared" si="10"/>
        <v>Month 158</v>
      </c>
      <c r="FF41" t="str">
        <f t="shared" si="10"/>
        <v>Month 159</v>
      </c>
      <c r="FG41" t="str">
        <f t="shared" si="10"/>
        <v>Month 160</v>
      </c>
      <c r="FH41" t="str">
        <f t="shared" si="10"/>
        <v>Month 161</v>
      </c>
      <c r="FI41" t="str">
        <f t="shared" si="10"/>
        <v>Month 162</v>
      </c>
      <c r="FJ41" t="str">
        <f t="shared" si="10"/>
        <v>Month 163</v>
      </c>
      <c r="FK41" t="str">
        <f t="shared" si="10"/>
        <v>Month 164</v>
      </c>
      <c r="FL41" t="str">
        <f t="shared" si="10"/>
        <v>Month 165</v>
      </c>
      <c r="FM41" t="str">
        <f t="shared" si="10"/>
        <v>Month 166</v>
      </c>
      <c r="FN41" t="str">
        <f t="shared" si="10"/>
        <v>Month 167</v>
      </c>
      <c r="FO41" t="str">
        <f t="shared" si="10"/>
        <v>Month 168</v>
      </c>
      <c r="FP41" t="str">
        <f t="shared" si="10"/>
        <v>Month 169</v>
      </c>
      <c r="FQ41" t="str">
        <f t="shared" si="10"/>
        <v>Month 170</v>
      </c>
      <c r="FR41" t="str">
        <f t="shared" si="10"/>
        <v>Month 171</v>
      </c>
      <c r="FS41" t="str">
        <f t="shared" si="10"/>
        <v>Month 172</v>
      </c>
      <c r="FT41" t="str">
        <f t="shared" si="10"/>
        <v>Month 173</v>
      </c>
      <c r="FU41" t="str">
        <f t="shared" si="10"/>
        <v>Month 174</v>
      </c>
      <c r="FV41" t="str">
        <f t="shared" si="10"/>
        <v>Month 175</v>
      </c>
      <c r="FW41" t="str">
        <f t="shared" si="10"/>
        <v>Month 176</v>
      </c>
      <c r="FX41" t="str">
        <f t="shared" si="10"/>
        <v>Month 177</v>
      </c>
      <c r="FY41" t="str">
        <f t="shared" si="10"/>
        <v>Month 178</v>
      </c>
      <c r="FZ41" t="str">
        <f t="shared" si="10"/>
        <v>Month 179</v>
      </c>
      <c r="GA41" t="str">
        <f t="shared" si="10"/>
        <v>Month 180</v>
      </c>
      <c r="GB41" t="str">
        <f t="shared" si="10"/>
        <v>Month 181</v>
      </c>
      <c r="GC41" t="str">
        <f t="shared" si="10"/>
        <v>Month 182</v>
      </c>
      <c r="GD41" t="str">
        <f t="shared" si="10"/>
        <v>Month 183</v>
      </c>
      <c r="GE41" t="str">
        <f t="shared" si="10"/>
        <v>Month 184</v>
      </c>
      <c r="GF41" t="str">
        <f t="shared" si="10"/>
        <v>Month 185</v>
      </c>
      <c r="GG41" t="str">
        <f t="shared" si="10"/>
        <v>Month 186</v>
      </c>
      <c r="GH41" t="str">
        <f t="shared" si="10"/>
        <v>Month 187</v>
      </c>
      <c r="GI41" t="str">
        <f t="shared" si="10"/>
        <v>Month 188</v>
      </c>
      <c r="GJ41" t="str">
        <f t="shared" si="10"/>
        <v>Month 189</v>
      </c>
      <c r="GK41" t="str">
        <f t="shared" si="10"/>
        <v>Month 190</v>
      </c>
      <c r="GL41" t="str">
        <f t="shared" si="10"/>
        <v>Month 191</v>
      </c>
      <c r="GM41" t="str">
        <f t="shared" si="10"/>
        <v>Month 192</v>
      </c>
      <c r="GN41" t="str">
        <f t="shared" si="10"/>
        <v>Month 193</v>
      </c>
      <c r="GO41" t="str">
        <f t="shared" ref="GO41:IZ41" si="11">GO47</f>
        <v>Month 194</v>
      </c>
      <c r="GP41" t="str">
        <f t="shared" si="11"/>
        <v>Month 195</v>
      </c>
      <c r="GQ41" t="str">
        <f t="shared" si="11"/>
        <v>Month 196</v>
      </c>
      <c r="GR41" t="str">
        <f t="shared" si="11"/>
        <v>Month 197</v>
      </c>
      <c r="GS41" t="str">
        <f t="shared" si="11"/>
        <v>Month 198</v>
      </c>
      <c r="GT41" t="str">
        <f t="shared" si="11"/>
        <v>Month 199</v>
      </c>
      <c r="GU41" t="str">
        <f t="shared" si="11"/>
        <v>Month 200</v>
      </c>
      <c r="GV41" t="str">
        <f t="shared" si="11"/>
        <v>Month 201</v>
      </c>
      <c r="GW41" t="str">
        <f t="shared" si="11"/>
        <v>Month 202</v>
      </c>
      <c r="GX41" t="str">
        <f t="shared" si="11"/>
        <v>Month 203</v>
      </c>
      <c r="GY41" t="str">
        <f t="shared" si="11"/>
        <v>Month 204</v>
      </c>
      <c r="GZ41" t="str">
        <f t="shared" si="11"/>
        <v>Month 205</v>
      </c>
      <c r="HA41" t="str">
        <f t="shared" si="11"/>
        <v>Month 206</v>
      </c>
      <c r="HB41" t="str">
        <f t="shared" si="11"/>
        <v>Month 207</v>
      </c>
      <c r="HC41" t="str">
        <f t="shared" si="11"/>
        <v>Month 208</v>
      </c>
      <c r="HD41" t="str">
        <f t="shared" si="11"/>
        <v>Month 209</v>
      </c>
      <c r="HE41" t="str">
        <f t="shared" si="11"/>
        <v>Month 210</v>
      </c>
      <c r="HF41" t="str">
        <f t="shared" si="11"/>
        <v>Month 211</v>
      </c>
      <c r="HG41" t="str">
        <f t="shared" si="11"/>
        <v>Month 212</v>
      </c>
      <c r="HH41" t="str">
        <f t="shared" si="11"/>
        <v>Month 213</v>
      </c>
      <c r="HI41" t="str">
        <f t="shared" si="11"/>
        <v>Month 214</v>
      </c>
      <c r="HJ41" t="str">
        <f t="shared" si="11"/>
        <v>Month 215</v>
      </c>
      <c r="HK41" t="str">
        <f t="shared" si="11"/>
        <v>Month 216</v>
      </c>
      <c r="HL41" t="str">
        <f t="shared" si="11"/>
        <v>Month 217</v>
      </c>
      <c r="HM41" t="str">
        <f t="shared" si="11"/>
        <v>Month 218</v>
      </c>
      <c r="HN41" t="str">
        <f t="shared" si="11"/>
        <v>Month 219</v>
      </c>
      <c r="HO41" t="str">
        <f t="shared" si="11"/>
        <v>Month 220</v>
      </c>
      <c r="HP41" t="str">
        <f t="shared" si="11"/>
        <v>Month 221</v>
      </c>
      <c r="HQ41" t="str">
        <f t="shared" si="11"/>
        <v>Month 222</v>
      </c>
      <c r="HR41" t="str">
        <f t="shared" si="11"/>
        <v>Month 223</v>
      </c>
      <c r="HS41" t="str">
        <f t="shared" si="11"/>
        <v>Month 224</v>
      </c>
      <c r="HT41" t="str">
        <f t="shared" si="11"/>
        <v>Month 225</v>
      </c>
      <c r="HU41" t="str">
        <f t="shared" si="11"/>
        <v>Month 226</v>
      </c>
      <c r="HV41" t="str">
        <f t="shared" si="11"/>
        <v>Month 227</v>
      </c>
      <c r="HW41" t="str">
        <f t="shared" si="11"/>
        <v>Month 228</v>
      </c>
      <c r="HX41" t="str">
        <f t="shared" si="11"/>
        <v>Month 229</v>
      </c>
      <c r="HY41" t="str">
        <f t="shared" si="11"/>
        <v>Month 230</v>
      </c>
      <c r="HZ41" t="str">
        <f t="shared" si="11"/>
        <v>Month 231</v>
      </c>
      <c r="IA41" t="str">
        <f t="shared" si="11"/>
        <v>Month 232</v>
      </c>
      <c r="IB41" t="str">
        <f t="shared" si="11"/>
        <v>Month 233</v>
      </c>
      <c r="IC41" t="str">
        <f t="shared" si="11"/>
        <v>Month 234</v>
      </c>
      <c r="ID41" t="str">
        <f t="shared" si="11"/>
        <v>Month 235</v>
      </c>
      <c r="IE41" t="str">
        <f t="shared" si="11"/>
        <v>Month 236</v>
      </c>
      <c r="IF41" t="str">
        <f t="shared" si="11"/>
        <v>Month 237</v>
      </c>
      <c r="IG41" t="str">
        <f t="shared" si="11"/>
        <v>Month 238</v>
      </c>
      <c r="IH41" t="str">
        <f t="shared" si="11"/>
        <v>Month 239</v>
      </c>
      <c r="II41" t="str">
        <f t="shared" si="11"/>
        <v>Month 240</v>
      </c>
      <c r="IJ41" t="str">
        <f t="shared" si="11"/>
        <v>Month 241</v>
      </c>
      <c r="IK41" t="str">
        <f t="shared" si="11"/>
        <v>Month 242</v>
      </c>
      <c r="IL41" t="str">
        <f t="shared" si="11"/>
        <v>Month 243</v>
      </c>
      <c r="IM41" t="str">
        <f t="shared" si="11"/>
        <v>Month 244</v>
      </c>
      <c r="IN41" t="str">
        <f t="shared" si="11"/>
        <v>Month 245</v>
      </c>
      <c r="IO41" t="str">
        <f t="shared" si="11"/>
        <v>Month 246</v>
      </c>
      <c r="IP41" t="str">
        <f t="shared" si="11"/>
        <v>Month 247</v>
      </c>
      <c r="IQ41" t="str">
        <f t="shared" si="11"/>
        <v>Month 248</v>
      </c>
      <c r="IR41" t="str">
        <f t="shared" si="11"/>
        <v>Month 249</v>
      </c>
      <c r="IS41" t="str">
        <f t="shared" si="11"/>
        <v>Month 250</v>
      </c>
      <c r="IT41" t="str">
        <f t="shared" si="11"/>
        <v>Month 251</v>
      </c>
      <c r="IU41" t="str">
        <f t="shared" si="11"/>
        <v>Month 252</v>
      </c>
      <c r="IV41" t="str">
        <f t="shared" si="11"/>
        <v>Month 253</v>
      </c>
      <c r="IW41" t="str">
        <f t="shared" si="11"/>
        <v>Month 254</v>
      </c>
      <c r="IX41" t="str">
        <f t="shared" si="11"/>
        <v>Month 255</v>
      </c>
      <c r="IY41" t="str">
        <f t="shared" si="11"/>
        <v>Month 256</v>
      </c>
      <c r="IZ41" t="str">
        <f t="shared" si="11"/>
        <v>Month 257</v>
      </c>
      <c r="JA41" t="str">
        <f t="shared" ref="JA41:LL41" si="12">JA47</f>
        <v>Month 258</v>
      </c>
      <c r="JB41" t="str">
        <f t="shared" si="12"/>
        <v>Month 259</v>
      </c>
      <c r="JC41" t="str">
        <f t="shared" si="12"/>
        <v>Month 260</v>
      </c>
      <c r="JD41" t="str">
        <f t="shared" si="12"/>
        <v>Month 261</v>
      </c>
      <c r="JE41" t="str">
        <f t="shared" si="12"/>
        <v>Month 262</v>
      </c>
      <c r="JF41" t="str">
        <f t="shared" si="12"/>
        <v>Month 263</v>
      </c>
      <c r="JG41" t="str">
        <f t="shared" si="12"/>
        <v>Month 264</v>
      </c>
      <c r="JH41" t="str">
        <f t="shared" si="12"/>
        <v>Month 265</v>
      </c>
      <c r="JI41" t="str">
        <f t="shared" si="12"/>
        <v>Month 266</v>
      </c>
      <c r="JJ41" t="str">
        <f t="shared" si="12"/>
        <v>Month 267</v>
      </c>
      <c r="JK41" t="str">
        <f t="shared" si="12"/>
        <v>Month 268</v>
      </c>
      <c r="JL41" t="str">
        <f t="shared" si="12"/>
        <v>Month 269</v>
      </c>
      <c r="JM41" t="str">
        <f t="shared" si="12"/>
        <v>Month 270</v>
      </c>
      <c r="JN41" t="str">
        <f t="shared" si="12"/>
        <v>Month 271</v>
      </c>
      <c r="JO41" t="str">
        <f t="shared" si="12"/>
        <v>Month 272</v>
      </c>
      <c r="JP41" t="str">
        <f t="shared" si="12"/>
        <v>Month 273</v>
      </c>
      <c r="JQ41" t="str">
        <f t="shared" si="12"/>
        <v>Month 274</v>
      </c>
      <c r="JR41" t="str">
        <f t="shared" si="12"/>
        <v>Month 275</v>
      </c>
      <c r="JS41" t="str">
        <f t="shared" si="12"/>
        <v>Month 276</v>
      </c>
      <c r="JT41" t="str">
        <f t="shared" si="12"/>
        <v>Month 277</v>
      </c>
      <c r="JU41" t="str">
        <f t="shared" si="12"/>
        <v>Month 278</v>
      </c>
      <c r="JV41" t="str">
        <f t="shared" si="12"/>
        <v>Month 279</v>
      </c>
      <c r="JW41" t="str">
        <f t="shared" si="12"/>
        <v>Month 280</v>
      </c>
      <c r="JX41" t="str">
        <f t="shared" si="12"/>
        <v>Month 281</v>
      </c>
      <c r="JY41" t="str">
        <f t="shared" si="12"/>
        <v>Month 282</v>
      </c>
      <c r="JZ41" t="str">
        <f t="shared" si="12"/>
        <v>Month 283</v>
      </c>
      <c r="KA41" t="str">
        <f t="shared" si="12"/>
        <v>Month 284</v>
      </c>
      <c r="KB41" t="str">
        <f t="shared" si="12"/>
        <v>Month 285</v>
      </c>
      <c r="KC41" t="str">
        <f t="shared" si="12"/>
        <v>Month 286</v>
      </c>
      <c r="KD41" t="str">
        <f t="shared" si="12"/>
        <v>Month 287</v>
      </c>
      <c r="KE41" t="str">
        <f t="shared" si="12"/>
        <v>Month 288</v>
      </c>
      <c r="KF41" t="str">
        <f t="shared" si="12"/>
        <v>Month 289</v>
      </c>
      <c r="KG41" t="str">
        <f t="shared" si="12"/>
        <v>Month 290</v>
      </c>
      <c r="KH41" t="str">
        <f t="shared" si="12"/>
        <v>Month 291</v>
      </c>
      <c r="KI41" t="str">
        <f t="shared" si="12"/>
        <v>Month 292</v>
      </c>
      <c r="KJ41" t="str">
        <f t="shared" si="12"/>
        <v>Month 293</v>
      </c>
      <c r="KK41" t="str">
        <f t="shared" si="12"/>
        <v>Month 294</v>
      </c>
      <c r="KL41" t="str">
        <f t="shared" si="12"/>
        <v>Month 295</v>
      </c>
      <c r="KM41" t="str">
        <f t="shared" si="12"/>
        <v>Month 296</v>
      </c>
      <c r="KN41" t="str">
        <f t="shared" si="12"/>
        <v>Month 297</v>
      </c>
      <c r="KO41" t="str">
        <f t="shared" si="12"/>
        <v>Month 298</v>
      </c>
      <c r="KP41" t="str">
        <f t="shared" si="12"/>
        <v>Month 299</v>
      </c>
      <c r="KQ41" t="str">
        <f t="shared" si="12"/>
        <v>Month 300</v>
      </c>
      <c r="KR41" t="str">
        <f t="shared" si="12"/>
        <v>Month 301</v>
      </c>
      <c r="KS41" t="str">
        <f t="shared" si="12"/>
        <v>Month 302</v>
      </c>
      <c r="KT41" t="str">
        <f t="shared" si="12"/>
        <v>Month 303</v>
      </c>
      <c r="KU41" t="str">
        <f t="shared" si="12"/>
        <v>Month 304</v>
      </c>
      <c r="KV41" t="str">
        <f t="shared" si="12"/>
        <v>Month 305</v>
      </c>
      <c r="KW41" t="str">
        <f t="shared" si="12"/>
        <v>Month 306</v>
      </c>
      <c r="KX41" t="str">
        <f t="shared" si="12"/>
        <v>Month 307</v>
      </c>
      <c r="KY41" t="str">
        <f t="shared" si="12"/>
        <v>Month 308</v>
      </c>
      <c r="KZ41" t="str">
        <f t="shared" si="12"/>
        <v>Month 309</v>
      </c>
      <c r="LA41" t="str">
        <f t="shared" si="12"/>
        <v>Month 310</v>
      </c>
      <c r="LB41" t="str">
        <f t="shared" si="12"/>
        <v>Month 311</v>
      </c>
      <c r="LC41" t="str">
        <f t="shared" si="12"/>
        <v>Month 312</v>
      </c>
      <c r="LD41" t="str">
        <f t="shared" si="12"/>
        <v>Month 313</v>
      </c>
      <c r="LE41" t="str">
        <f t="shared" si="12"/>
        <v>Month 314</v>
      </c>
      <c r="LF41" t="str">
        <f t="shared" si="12"/>
        <v>Month 315</v>
      </c>
      <c r="LG41" t="str">
        <f t="shared" si="12"/>
        <v>Month 316</v>
      </c>
      <c r="LH41" t="str">
        <f t="shared" si="12"/>
        <v>Month 317</v>
      </c>
      <c r="LI41" t="str">
        <f t="shared" si="12"/>
        <v>Month 318</v>
      </c>
      <c r="LJ41" t="str">
        <f t="shared" si="12"/>
        <v>Month 319</v>
      </c>
      <c r="LK41" t="str">
        <f t="shared" si="12"/>
        <v>Month 320</v>
      </c>
      <c r="LL41" t="str">
        <f t="shared" si="12"/>
        <v>Month 321</v>
      </c>
      <c r="LM41" t="str">
        <f t="shared" ref="LM41:MY41" si="13">LM47</f>
        <v>Month 322</v>
      </c>
      <c r="LN41" t="str">
        <f t="shared" si="13"/>
        <v>Month 323</v>
      </c>
      <c r="LO41" t="str">
        <f t="shared" si="13"/>
        <v>Month 324</v>
      </c>
      <c r="LP41" t="str">
        <f t="shared" si="13"/>
        <v>Month 325</v>
      </c>
      <c r="LQ41" t="str">
        <f t="shared" si="13"/>
        <v>Month 326</v>
      </c>
      <c r="LR41" t="str">
        <f t="shared" si="13"/>
        <v>Month 327</v>
      </c>
      <c r="LS41" t="str">
        <f t="shared" si="13"/>
        <v>Month 328</v>
      </c>
      <c r="LT41" t="str">
        <f t="shared" si="13"/>
        <v>Month 329</v>
      </c>
      <c r="LU41" t="str">
        <f t="shared" si="13"/>
        <v>Month 330</v>
      </c>
      <c r="LV41" t="str">
        <f t="shared" si="13"/>
        <v>Month 331</v>
      </c>
      <c r="LW41" t="str">
        <f t="shared" si="13"/>
        <v>Month 332</v>
      </c>
      <c r="LX41" t="str">
        <f t="shared" si="13"/>
        <v>Month 333</v>
      </c>
      <c r="LY41" t="str">
        <f t="shared" si="13"/>
        <v>Month 334</v>
      </c>
      <c r="LZ41" t="str">
        <f t="shared" si="13"/>
        <v>Month 335</v>
      </c>
      <c r="MA41" t="str">
        <f t="shared" si="13"/>
        <v>Month 336</v>
      </c>
      <c r="MB41" t="str">
        <f t="shared" si="13"/>
        <v>Month 337</v>
      </c>
      <c r="MC41" t="str">
        <f t="shared" si="13"/>
        <v>Month 338</v>
      </c>
      <c r="MD41" t="str">
        <f t="shared" si="13"/>
        <v>Month 339</v>
      </c>
      <c r="ME41" t="str">
        <f t="shared" si="13"/>
        <v>Month 340</v>
      </c>
      <c r="MF41" t="str">
        <f t="shared" si="13"/>
        <v>Month 341</v>
      </c>
      <c r="MG41" t="str">
        <f t="shared" si="13"/>
        <v>Month 342</v>
      </c>
      <c r="MH41" t="str">
        <f t="shared" si="13"/>
        <v>Month 343</v>
      </c>
      <c r="MI41" t="str">
        <f t="shared" si="13"/>
        <v>Month 344</v>
      </c>
      <c r="MJ41" t="str">
        <f t="shared" si="13"/>
        <v>Month 345</v>
      </c>
      <c r="MK41" t="str">
        <f t="shared" si="13"/>
        <v>Month 346</v>
      </c>
      <c r="ML41" t="str">
        <f t="shared" si="13"/>
        <v>Month 347</v>
      </c>
      <c r="MM41" t="str">
        <f t="shared" si="13"/>
        <v>Month 348</v>
      </c>
      <c r="MN41" t="str">
        <f t="shared" si="13"/>
        <v>Month 349</v>
      </c>
      <c r="MO41" t="str">
        <f t="shared" si="13"/>
        <v>Month 350</v>
      </c>
      <c r="MP41" t="str">
        <f t="shared" si="13"/>
        <v>Month 351</v>
      </c>
      <c r="MQ41" t="str">
        <f t="shared" si="13"/>
        <v>Month 352</v>
      </c>
      <c r="MR41" t="str">
        <f t="shared" si="13"/>
        <v>Month 353</v>
      </c>
      <c r="MS41" t="str">
        <f t="shared" si="13"/>
        <v>Month 354</v>
      </c>
      <c r="MT41" t="str">
        <f t="shared" si="13"/>
        <v>Month 355</v>
      </c>
      <c r="MU41" t="str">
        <f t="shared" si="13"/>
        <v>Month 356</v>
      </c>
      <c r="MV41" t="str">
        <f t="shared" si="13"/>
        <v>Month 357</v>
      </c>
      <c r="MW41" t="str">
        <f t="shared" si="13"/>
        <v>Month 358</v>
      </c>
      <c r="MX41" t="str">
        <f t="shared" si="13"/>
        <v>Month 359</v>
      </c>
      <c r="MY41" t="str">
        <f t="shared" si="13"/>
        <v>Month 360</v>
      </c>
    </row>
    <row r="42" spans="1:363" x14ac:dyDescent="0.35">
      <c r="C42" t="s">
        <v>344</v>
      </c>
      <c r="D42" s="22">
        <f>IF($D$15&lt;=D40,IF(($D$15=D40),$D$20,IF(($D$15+$D$14-1)&gt;=D40,$D$21,0)),0)</f>
        <v>0</v>
      </c>
      <c r="E42">
        <f t="shared" ref="E42:BP42" si="14">IF($D$15&lt;=E40,IF(($D$15=E40),$D$20,IF(($D$15+$D$14-1)&gt;=E40,$D$21,0)),0)</f>
        <v>6538725.5644264286</v>
      </c>
      <c r="F42">
        <f t="shared" si="14"/>
        <v>5735724.1793214288</v>
      </c>
      <c r="G42">
        <f t="shared" si="14"/>
        <v>5735724.1793214288</v>
      </c>
      <c r="H42">
        <f t="shared" si="14"/>
        <v>5735724.1793214288</v>
      </c>
      <c r="I42">
        <f t="shared" si="14"/>
        <v>5735724.1793214288</v>
      </c>
      <c r="J42">
        <f t="shared" si="14"/>
        <v>5735724.1793214288</v>
      </c>
      <c r="K42">
        <f t="shared" si="14"/>
        <v>5735724.1793214288</v>
      </c>
      <c r="L42">
        <f t="shared" si="14"/>
        <v>5735724.1793214288</v>
      </c>
      <c r="M42">
        <f t="shared" si="14"/>
        <v>5735724.1793214288</v>
      </c>
      <c r="N42">
        <f t="shared" si="14"/>
        <v>5735724.1793214288</v>
      </c>
      <c r="O42">
        <f t="shared" si="14"/>
        <v>5735724.1793214288</v>
      </c>
      <c r="P42">
        <f t="shared" si="14"/>
        <v>5735724.1793214288</v>
      </c>
      <c r="Q42">
        <f t="shared" si="14"/>
        <v>5735724.1793214288</v>
      </c>
      <c r="R42">
        <f t="shared" si="14"/>
        <v>5735724.1793214288</v>
      </c>
      <c r="S42">
        <f t="shared" si="14"/>
        <v>0</v>
      </c>
      <c r="T42">
        <f t="shared" si="14"/>
        <v>0</v>
      </c>
      <c r="U42">
        <f t="shared" si="14"/>
        <v>0</v>
      </c>
      <c r="V42">
        <f t="shared" si="14"/>
        <v>0</v>
      </c>
      <c r="W42">
        <f t="shared" si="14"/>
        <v>0</v>
      </c>
      <c r="X42">
        <f t="shared" si="14"/>
        <v>0</v>
      </c>
      <c r="Y42">
        <f t="shared" si="14"/>
        <v>0</v>
      </c>
      <c r="Z42">
        <f t="shared" si="14"/>
        <v>0</v>
      </c>
      <c r="AA42">
        <f t="shared" si="14"/>
        <v>0</v>
      </c>
      <c r="AB42">
        <f t="shared" si="14"/>
        <v>0</v>
      </c>
      <c r="AC42">
        <f t="shared" si="14"/>
        <v>0</v>
      </c>
      <c r="AD42">
        <f t="shared" si="14"/>
        <v>0</v>
      </c>
      <c r="AE42">
        <f t="shared" si="14"/>
        <v>0</v>
      </c>
      <c r="AF42">
        <f t="shared" si="14"/>
        <v>0</v>
      </c>
      <c r="AG42">
        <f t="shared" si="14"/>
        <v>0</v>
      </c>
      <c r="AH42">
        <f t="shared" si="14"/>
        <v>0</v>
      </c>
      <c r="AI42">
        <f t="shared" si="14"/>
        <v>0</v>
      </c>
      <c r="AJ42">
        <f t="shared" si="14"/>
        <v>0</v>
      </c>
      <c r="AK42">
        <f t="shared" si="14"/>
        <v>0</v>
      </c>
      <c r="AL42">
        <f t="shared" si="14"/>
        <v>0</v>
      </c>
      <c r="AM42">
        <f t="shared" si="14"/>
        <v>0</v>
      </c>
      <c r="AN42">
        <f t="shared" si="14"/>
        <v>0</v>
      </c>
      <c r="AO42">
        <f t="shared" si="14"/>
        <v>0</v>
      </c>
      <c r="AP42">
        <f t="shared" si="14"/>
        <v>0</v>
      </c>
      <c r="AQ42">
        <f t="shared" si="14"/>
        <v>0</v>
      </c>
      <c r="AR42">
        <f t="shared" si="14"/>
        <v>0</v>
      </c>
      <c r="AS42">
        <f t="shared" si="14"/>
        <v>0</v>
      </c>
      <c r="AT42">
        <f t="shared" si="14"/>
        <v>0</v>
      </c>
      <c r="AU42">
        <f t="shared" si="14"/>
        <v>0</v>
      </c>
      <c r="AV42">
        <f t="shared" si="14"/>
        <v>0</v>
      </c>
      <c r="AW42">
        <f t="shared" si="14"/>
        <v>0</v>
      </c>
      <c r="AX42">
        <f t="shared" si="14"/>
        <v>0</v>
      </c>
      <c r="AY42">
        <f t="shared" si="14"/>
        <v>0</v>
      </c>
      <c r="AZ42">
        <f t="shared" si="14"/>
        <v>0</v>
      </c>
      <c r="BA42">
        <f t="shared" si="14"/>
        <v>0</v>
      </c>
      <c r="BB42">
        <f t="shared" si="14"/>
        <v>0</v>
      </c>
      <c r="BC42">
        <f t="shared" si="14"/>
        <v>0</v>
      </c>
      <c r="BD42">
        <f t="shared" si="14"/>
        <v>0</v>
      </c>
      <c r="BE42">
        <f t="shared" si="14"/>
        <v>0</v>
      </c>
      <c r="BF42">
        <f t="shared" si="14"/>
        <v>0</v>
      </c>
      <c r="BG42">
        <f t="shared" si="14"/>
        <v>0</v>
      </c>
      <c r="BH42">
        <f t="shared" si="14"/>
        <v>0</v>
      </c>
      <c r="BI42">
        <f t="shared" si="14"/>
        <v>0</v>
      </c>
      <c r="BJ42">
        <f t="shared" si="14"/>
        <v>0</v>
      </c>
      <c r="BK42">
        <f t="shared" si="14"/>
        <v>0</v>
      </c>
      <c r="BL42">
        <f t="shared" si="14"/>
        <v>0</v>
      </c>
      <c r="BM42">
        <f t="shared" si="14"/>
        <v>0</v>
      </c>
      <c r="BN42">
        <f t="shared" si="14"/>
        <v>0</v>
      </c>
      <c r="BO42">
        <f t="shared" si="14"/>
        <v>0</v>
      </c>
      <c r="BP42">
        <f t="shared" si="14"/>
        <v>0</v>
      </c>
      <c r="BQ42">
        <f t="shared" ref="BQ42:EB42" si="15">IF($D$15&lt;=BQ40,IF(($D$15=BQ40),$D$20,IF(($D$15+$D$14-1)&gt;=BQ40,$D$21,0)),0)</f>
        <v>0</v>
      </c>
      <c r="BR42">
        <f t="shared" si="15"/>
        <v>0</v>
      </c>
      <c r="BS42">
        <f t="shared" si="15"/>
        <v>0</v>
      </c>
      <c r="BT42">
        <f t="shared" si="15"/>
        <v>0</v>
      </c>
      <c r="BU42">
        <f t="shared" si="15"/>
        <v>0</v>
      </c>
      <c r="BV42">
        <f t="shared" si="15"/>
        <v>0</v>
      </c>
      <c r="BW42">
        <f t="shared" si="15"/>
        <v>0</v>
      </c>
      <c r="BX42">
        <f t="shared" si="15"/>
        <v>0</v>
      </c>
      <c r="BY42">
        <f t="shared" si="15"/>
        <v>0</v>
      </c>
      <c r="BZ42">
        <f t="shared" si="15"/>
        <v>0</v>
      </c>
      <c r="CA42">
        <f t="shared" si="15"/>
        <v>0</v>
      </c>
      <c r="CB42">
        <f t="shared" si="15"/>
        <v>0</v>
      </c>
      <c r="CC42">
        <f t="shared" si="15"/>
        <v>0</v>
      </c>
      <c r="CD42">
        <f t="shared" si="15"/>
        <v>0</v>
      </c>
      <c r="CE42">
        <f t="shared" si="15"/>
        <v>0</v>
      </c>
      <c r="CF42">
        <f t="shared" si="15"/>
        <v>0</v>
      </c>
      <c r="CG42">
        <f t="shared" si="15"/>
        <v>0</v>
      </c>
      <c r="CH42">
        <f t="shared" si="15"/>
        <v>0</v>
      </c>
      <c r="CI42">
        <f t="shared" si="15"/>
        <v>0</v>
      </c>
      <c r="CJ42">
        <f t="shared" si="15"/>
        <v>0</v>
      </c>
      <c r="CK42">
        <f t="shared" si="15"/>
        <v>0</v>
      </c>
      <c r="CL42">
        <f t="shared" si="15"/>
        <v>0</v>
      </c>
      <c r="CM42">
        <f t="shared" si="15"/>
        <v>0</v>
      </c>
      <c r="CN42">
        <f t="shared" si="15"/>
        <v>0</v>
      </c>
      <c r="CO42">
        <f t="shared" si="15"/>
        <v>0</v>
      </c>
      <c r="CP42">
        <f t="shared" si="15"/>
        <v>0</v>
      </c>
      <c r="CQ42">
        <f t="shared" si="15"/>
        <v>0</v>
      </c>
      <c r="CR42">
        <f t="shared" si="15"/>
        <v>0</v>
      </c>
      <c r="CS42">
        <f t="shared" si="15"/>
        <v>0</v>
      </c>
      <c r="CT42">
        <f t="shared" si="15"/>
        <v>0</v>
      </c>
      <c r="CU42">
        <f t="shared" si="15"/>
        <v>0</v>
      </c>
      <c r="CV42">
        <f t="shared" si="15"/>
        <v>0</v>
      </c>
      <c r="CW42">
        <f t="shared" si="15"/>
        <v>0</v>
      </c>
      <c r="CX42">
        <f t="shared" si="15"/>
        <v>0</v>
      </c>
      <c r="CY42">
        <f t="shared" si="15"/>
        <v>0</v>
      </c>
      <c r="CZ42">
        <f t="shared" si="15"/>
        <v>0</v>
      </c>
      <c r="DA42">
        <f t="shared" si="15"/>
        <v>0</v>
      </c>
      <c r="DB42">
        <f t="shared" si="15"/>
        <v>0</v>
      </c>
      <c r="DC42">
        <f t="shared" si="15"/>
        <v>0</v>
      </c>
      <c r="DD42">
        <f t="shared" si="15"/>
        <v>0</v>
      </c>
      <c r="DE42">
        <f t="shared" si="15"/>
        <v>0</v>
      </c>
      <c r="DF42">
        <f t="shared" si="15"/>
        <v>0</v>
      </c>
      <c r="DG42">
        <f t="shared" si="15"/>
        <v>0</v>
      </c>
      <c r="DH42">
        <f t="shared" si="15"/>
        <v>0</v>
      </c>
      <c r="DI42">
        <f t="shared" si="15"/>
        <v>0</v>
      </c>
      <c r="DJ42">
        <f t="shared" si="15"/>
        <v>0</v>
      </c>
      <c r="DK42">
        <f t="shared" si="15"/>
        <v>0</v>
      </c>
      <c r="DL42">
        <f t="shared" si="15"/>
        <v>0</v>
      </c>
      <c r="DM42">
        <f t="shared" si="15"/>
        <v>0</v>
      </c>
      <c r="DN42">
        <f t="shared" si="15"/>
        <v>0</v>
      </c>
      <c r="DO42">
        <f t="shared" si="15"/>
        <v>0</v>
      </c>
      <c r="DP42">
        <f t="shared" si="15"/>
        <v>0</v>
      </c>
      <c r="DQ42">
        <f t="shared" si="15"/>
        <v>0</v>
      </c>
      <c r="DR42">
        <f t="shared" si="15"/>
        <v>0</v>
      </c>
      <c r="DS42">
        <f t="shared" si="15"/>
        <v>0</v>
      </c>
      <c r="DT42">
        <f t="shared" si="15"/>
        <v>0</v>
      </c>
      <c r="DU42">
        <f t="shared" si="15"/>
        <v>0</v>
      </c>
      <c r="DV42">
        <f t="shared" si="15"/>
        <v>0</v>
      </c>
      <c r="DW42">
        <f t="shared" si="15"/>
        <v>0</v>
      </c>
      <c r="DX42">
        <f t="shared" si="15"/>
        <v>0</v>
      </c>
      <c r="DY42">
        <f t="shared" si="15"/>
        <v>0</v>
      </c>
      <c r="DZ42">
        <f t="shared" si="15"/>
        <v>0</v>
      </c>
      <c r="EA42">
        <f t="shared" si="15"/>
        <v>0</v>
      </c>
      <c r="EB42">
        <f t="shared" si="15"/>
        <v>0</v>
      </c>
      <c r="EC42">
        <f t="shared" ref="EC42:GN42" si="16">IF($D$15&lt;=EC40,IF(($D$15=EC40),$D$20,IF(($D$15+$D$14-1)&gt;=EC40,$D$21,0)),0)</f>
        <v>0</v>
      </c>
      <c r="ED42">
        <f t="shared" si="16"/>
        <v>0</v>
      </c>
      <c r="EE42">
        <f t="shared" si="16"/>
        <v>0</v>
      </c>
      <c r="EF42">
        <f t="shared" si="16"/>
        <v>0</v>
      </c>
      <c r="EG42">
        <f t="shared" si="16"/>
        <v>0</v>
      </c>
      <c r="EH42">
        <f t="shared" si="16"/>
        <v>0</v>
      </c>
      <c r="EI42">
        <f t="shared" si="16"/>
        <v>0</v>
      </c>
      <c r="EJ42">
        <f t="shared" si="16"/>
        <v>0</v>
      </c>
      <c r="EK42">
        <f t="shared" si="16"/>
        <v>0</v>
      </c>
      <c r="EL42">
        <f t="shared" si="16"/>
        <v>0</v>
      </c>
      <c r="EM42">
        <f t="shared" si="16"/>
        <v>0</v>
      </c>
      <c r="EN42">
        <f t="shared" si="16"/>
        <v>0</v>
      </c>
      <c r="EO42">
        <f t="shared" si="16"/>
        <v>0</v>
      </c>
      <c r="EP42">
        <f t="shared" si="16"/>
        <v>0</v>
      </c>
      <c r="EQ42">
        <f t="shared" si="16"/>
        <v>0</v>
      </c>
      <c r="ER42">
        <f t="shared" si="16"/>
        <v>0</v>
      </c>
      <c r="ES42">
        <f t="shared" si="16"/>
        <v>0</v>
      </c>
      <c r="ET42">
        <f t="shared" si="16"/>
        <v>0</v>
      </c>
      <c r="EU42">
        <f t="shared" si="16"/>
        <v>0</v>
      </c>
      <c r="EV42">
        <f t="shared" si="16"/>
        <v>0</v>
      </c>
      <c r="EW42">
        <f t="shared" si="16"/>
        <v>0</v>
      </c>
      <c r="EX42">
        <f t="shared" si="16"/>
        <v>0</v>
      </c>
      <c r="EY42">
        <f t="shared" si="16"/>
        <v>0</v>
      </c>
      <c r="EZ42">
        <f t="shared" si="16"/>
        <v>0</v>
      </c>
      <c r="FA42">
        <f t="shared" si="16"/>
        <v>0</v>
      </c>
      <c r="FB42">
        <f t="shared" si="16"/>
        <v>0</v>
      </c>
      <c r="FC42">
        <f t="shared" si="16"/>
        <v>0</v>
      </c>
      <c r="FD42">
        <f t="shared" si="16"/>
        <v>0</v>
      </c>
      <c r="FE42">
        <f t="shared" si="16"/>
        <v>0</v>
      </c>
      <c r="FF42">
        <f t="shared" si="16"/>
        <v>0</v>
      </c>
      <c r="FG42">
        <f t="shared" si="16"/>
        <v>0</v>
      </c>
      <c r="FH42">
        <f t="shared" si="16"/>
        <v>0</v>
      </c>
      <c r="FI42">
        <f t="shared" si="16"/>
        <v>0</v>
      </c>
      <c r="FJ42">
        <f t="shared" si="16"/>
        <v>0</v>
      </c>
      <c r="FK42">
        <f t="shared" si="16"/>
        <v>0</v>
      </c>
      <c r="FL42">
        <f t="shared" si="16"/>
        <v>0</v>
      </c>
      <c r="FM42">
        <f t="shared" si="16"/>
        <v>0</v>
      </c>
      <c r="FN42">
        <f t="shared" si="16"/>
        <v>0</v>
      </c>
      <c r="FO42">
        <f t="shared" si="16"/>
        <v>0</v>
      </c>
      <c r="FP42">
        <f t="shared" si="16"/>
        <v>0</v>
      </c>
      <c r="FQ42">
        <f t="shared" si="16"/>
        <v>0</v>
      </c>
      <c r="FR42">
        <f t="shared" si="16"/>
        <v>0</v>
      </c>
      <c r="FS42">
        <f t="shared" si="16"/>
        <v>0</v>
      </c>
      <c r="FT42">
        <f t="shared" si="16"/>
        <v>0</v>
      </c>
      <c r="FU42">
        <f t="shared" si="16"/>
        <v>0</v>
      </c>
      <c r="FV42">
        <f t="shared" si="16"/>
        <v>0</v>
      </c>
      <c r="FW42">
        <f t="shared" si="16"/>
        <v>0</v>
      </c>
      <c r="FX42">
        <f t="shared" si="16"/>
        <v>0</v>
      </c>
      <c r="FY42">
        <f t="shared" si="16"/>
        <v>0</v>
      </c>
      <c r="FZ42">
        <f t="shared" si="16"/>
        <v>0</v>
      </c>
      <c r="GA42">
        <f t="shared" si="16"/>
        <v>0</v>
      </c>
      <c r="GB42">
        <f t="shared" si="16"/>
        <v>0</v>
      </c>
      <c r="GC42">
        <f t="shared" si="16"/>
        <v>0</v>
      </c>
      <c r="GD42">
        <f t="shared" si="16"/>
        <v>0</v>
      </c>
      <c r="GE42">
        <f t="shared" si="16"/>
        <v>0</v>
      </c>
      <c r="GF42">
        <f t="shared" si="16"/>
        <v>0</v>
      </c>
      <c r="GG42">
        <f t="shared" si="16"/>
        <v>0</v>
      </c>
      <c r="GH42">
        <f t="shared" si="16"/>
        <v>0</v>
      </c>
      <c r="GI42">
        <f t="shared" si="16"/>
        <v>0</v>
      </c>
      <c r="GJ42">
        <f t="shared" si="16"/>
        <v>0</v>
      </c>
      <c r="GK42">
        <f t="shared" si="16"/>
        <v>0</v>
      </c>
      <c r="GL42">
        <f t="shared" si="16"/>
        <v>0</v>
      </c>
      <c r="GM42">
        <f t="shared" si="16"/>
        <v>0</v>
      </c>
      <c r="GN42">
        <f t="shared" si="16"/>
        <v>0</v>
      </c>
      <c r="GO42">
        <f t="shared" ref="GO42:IZ42" si="17">IF($D$15&lt;=GO40,IF(($D$15=GO40),$D$20,IF(($D$15+$D$14-1)&gt;=GO40,$D$21,0)),0)</f>
        <v>0</v>
      </c>
      <c r="GP42">
        <f t="shared" si="17"/>
        <v>0</v>
      </c>
      <c r="GQ42">
        <f t="shared" si="17"/>
        <v>0</v>
      </c>
      <c r="GR42">
        <f t="shared" si="17"/>
        <v>0</v>
      </c>
      <c r="GS42">
        <f t="shared" si="17"/>
        <v>0</v>
      </c>
      <c r="GT42">
        <f t="shared" si="17"/>
        <v>0</v>
      </c>
      <c r="GU42">
        <f t="shared" si="17"/>
        <v>0</v>
      </c>
      <c r="GV42">
        <f t="shared" si="17"/>
        <v>0</v>
      </c>
      <c r="GW42">
        <f t="shared" si="17"/>
        <v>0</v>
      </c>
      <c r="GX42">
        <f t="shared" si="17"/>
        <v>0</v>
      </c>
      <c r="GY42">
        <f t="shared" si="17"/>
        <v>0</v>
      </c>
      <c r="GZ42">
        <f t="shared" si="17"/>
        <v>0</v>
      </c>
      <c r="HA42">
        <f t="shared" si="17"/>
        <v>0</v>
      </c>
      <c r="HB42">
        <f t="shared" si="17"/>
        <v>0</v>
      </c>
      <c r="HC42">
        <f t="shared" si="17"/>
        <v>0</v>
      </c>
      <c r="HD42">
        <f t="shared" si="17"/>
        <v>0</v>
      </c>
      <c r="HE42">
        <f t="shared" si="17"/>
        <v>0</v>
      </c>
      <c r="HF42">
        <f t="shared" si="17"/>
        <v>0</v>
      </c>
      <c r="HG42">
        <f t="shared" si="17"/>
        <v>0</v>
      </c>
      <c r="HH42">
        <f t="shared" si="17"/>
        <v>0</v>
      </c>
      <c r="HI42">
        <f t="shared" si="17"/>
        <v>0</v>
      </c>
      <c r="HJ42">
        <f t="shared" si="17"/>
        <v>0</v>
      </c>
      <c r="HK42">
        <f t="shared" si="17"/>
        <v>0</v>
      </c>
      <c r="HL42">
        <f t="shared" si="17"/>
        <v>0</v>
      </c>
      <c r="HM42">
        <f t="shared" si="17"/>
        <v>0</v>
      </c>
      <c r="HN42">
        <f t="shared" si="17"/>
        <v>0</v>
      </c>
      <c r="HO42">
        <f t="shared" si="17"/>
        <v>0</v>
      </c>
      <c r="HP42">
        <f t="shared" si="17"/>
        <v>0</v>
      </c>
      <c r="HQ42">
        <f t="shared" si="17"/>
        <v>0</v>
      </c>
      <c r="HR42">
        <f t="shared" si="17"/>
        <v>0</v>
      </c>
      <c r="HS42">
        <f t="shared" si="17"/>
        <v>0</v>
      </c>
      <c r="HT42">
        <f t="shared" si="17"/>
        <v>0</v>
      </c>
      <c r="HU42">
        <f t="shared" si="17"/>
        <v>0</v>
      </c>
      <c r="HV42">
        <f t="shared" si="17"/>
        <v>0</v>
      </c>
      <c r="HW42">
        <f t="shared" si="17"/>
        <v>0</v>
      </c>
      <c r="HX42">
        <f t="shared" si="17"/>
        <v>0</v>
      </c>
      <c r="HY42">
        <f t="shared" si="17"/>
        <v>0</v>
      </c>
      <c r="HZ42">
        <f t="shared" si="17"/>
        <v>0</v>
      </c>
      <c r="IA42">
        <f t="shared" si="17"/>
        <v>0</v>
      </c>
      <c r="IB42">
        <f t="shared" si="17"/>
        <v>0</v>
      </c>
      <c r="IC42">
        <f t="shared" si="17"/>
        <v>0</v>
      </c>
      <c r="ID42">
        <f t="shared" si="17"/>
        <v>0</v>
      </c>
      <c r="IE42">
        <f t="shared" si="17"/>
        <v>0</v>
      </c>
      <c r="IF42">
        <f t="shared" si="17"/>
        <v>0</v>
      </c>
      <c r="IG42">
        <f t="shared" si="17"/>
        <v>0</v>
      </c>
      <c r="IH42">
        <f t="shared" si="17"/>
        <v>0</v>
      </c>
      <c r="II42">
        <f t="shared" si="17"/>
        <v>0</v>
      </c>
      <c r="IJ42">
        <f t="shared" si="17"/>
        <v>0</v>
      </c>
      <c r="IK42">
        <f t="shared" si="17"/>
        <v>0</v>
      </c>
      <c r="IL42">
        <f t="shared" si="17"/>
        <v>0</v>
      </c>
      <c r="IM42">
        <f t="shared" si="17"/>
        <v>0</v>
      </c>
      <c r="IN42">
        <f t="shared" si="17"/>
        <v>0</v>
      </c>
      <c r="IO42">
        <f t="shared" si="17"/>
        <v>0</v>
      </c>
      <c r="IP42">
        <f t="shared" si="17"/>
        <v>0</v>
      </c>
      <c r="IQ42">
        <f t="shared" si="17"/>
        <v>0</v>
      </c>
      <c r="IR42">
        <f t="shared" si="17"/>
        <v>0</v>
      </c>
      <c r="IS42">
        <f t="shared" si="17"/>
        <v>0</v>
      </c>
      <c r="IT42">
        <f t="shared" si="17"/>
        <v>0</v>
      </c>
      <c r="IU42">
        <f t="shared" si="17"/>
        <v>0</v>
      </c>
      <c r="IV42">
        <f t="shared" si="17"/>
        <v>0</v>
      </c>
      <c r="IW42">
        <f t="shared" si="17"/>
        <v>0</v>
      </c>
      <c r="IX42">
        <f t="shared" si="17"/>
        <v>0</v>
      </c>
      <c r="IY42">
        <f t="shared" si="17"/>
        <v>0</v>
      </c>
      <c r="IZ42">
        <f t="shared" si="17"/>
        <v>0</v>
      </c>
      <c r="JA42">
        <f t="shared" ref="JA42:LL42" si="18">IF($D$15&lt;=JA40,IF(($D$15=JA40),$D$20,IF(($D$15+$D$14-1)&gt;=JA40,$D$21,0)),0)</f>
        <v>0</v>
      </c>
      <c r="JB42">
        <f t="shared" si="18"/>
        <v>0</v>
      </c>
      <c r="JC42">
        <f t="shared" si="18"/>
        <v>0</v>
      </c>
      <c r="JD42">
        <f t="shared" si="18"/>
        <v>0</v>
      </c>
      <c r="JE42">
        <f t="shared" si="18"/>
        <v>0</v>
      </c>
      <c r="JF42">
        <f t="shared" si="18"/>
        <v>0</v>
      </c>
      <c r="JG42">
        <f t="shared" si="18"/>
        <v>0</v>
      </c>
      <c r="JH42">
        <f t="shared" si="18"/>
        <v>0</v>
      </c>
      <c r="JI42">
        <f t="shared" si="18"/>
        <v>0</v>
      </c>
      <c r="JJ42">
        <f t="shared" si="18"/>
        <v>0</v>
      </c>
      <c r="JK42">
        <f t="shared" si="18"/>
        <v>0</v>
      </c>
      <c r="JL42">
        <f t="shared" si="18"/>
        <v>0</v>
      </c>
      <c r="JM42">
        <f t="shared" si="18"/>
        <v>0</v>
      </c>
      <c r="JN42">
        <f t="shared" si="18"/>
        <v>0</v>
      </c>
      <c r="JO42">
        <f t="shared" si="18"/>
        <v>0</v>
      </c>
      <c r="JP42">
        <f t="shared" si="18"/>
        <v>0</v>
      </c>
      <c r="JQ42">
        <f t="shared" si="18"/>
        <v>0</v>
      </c>
      <c r="JR42">
        <f t="shared" si="18"/>
        <v>0</v>
      </c>
      <c r="JS42">
        <f t="shared" si="18"/>
        <v>0</v>
      </c>
      <c r="JT42">
        <f t="shared" si="18"/>
        <v>0</v>
      </c>
      <c r="JU42">
        <f t="shared" si="18"/>
        <v>0</v>
      </c>
      <c r="JV42">
        <f t="shared" si="18"/>
        <v>0</v>
      </c>
      <c r="JW42">
        <f t="shared" si="18"/>
        <v>0</v>
      </c>
      <c r="JX42">
        <f t="shared" si="18"/>
        <v>0</v>
      </c>
      <c r="JY42">
        <f t="shared" si="18"/>
        <v>0</v>
      </c>
      <c r="JZ42">
        <f t="shared" si="18"/>
        <v>0</v>
      </c>
      <c r="KA42">
        <f t="shared" si="18"/>
        <v>0</v>
      </c>
      <c r="KB42">
        <f t="shared" si="18"/>
        <v>0</v>
      </c>
      <c r="KC42">
        <f t="shared" si="18"/>
        <v>0</v>
      </c>
      <c r="KD42">
        <f t="shared" si="18"/>
        <v>0</v>
      </c>
      <c r="KE42">
        <f t="shared" si="18"/>
        <v>0</v>
      </c>
      <c r="KF42">
        <f t="shared" si="18"/>
        <v>0</v>
      </c>
      <c r="KG42">
        <f t="shared" si="18"/>
        <v>0</v>
      </c>
      <c r="KH42">
        <f t="shared" si="18"/>
        <v>0</v>
      </c>
      <c r="KI42">
        <f t="shared" si="18"/>
        <v>0</v>
      </c>
      <c r="KJ42">
        <f t="shared" si="18"/>
        <v>0</v>
      </c>
      <c r="KK42">
        <f t="shared" si="18"/>
        <v>0</v>
      </c>
      <c r="KL42">
        <f t="shared" si="18"/>
        <v>0</v>
      </c>
      <c r="KM42">
        <f t="shared" si="18"/>
        <v>0</v>
      </c>
      <c r="KN42">
        <f t="shared" si="18"/>
        <v>0</v>
      </c>
      <c r="KO42">
        <f t="shared" si="18"/>
        <v>0</v>
      </c>
      <c r="KP42">
        <f t="shared" si="18"/>
        <v>0</v>
      </c>
      <c r="KQ42">
        <f t="shared" si="18"/>
        <v>0</v>
      </c>
      <c r="KR42">
        <f t="shared" si="18"/>
        <v>0</v>
      </c>
      <c r="KS42">
        <f t="shared" si="18"/>
        <v>0</v>
      </c>
      <c r="KT42">
        <f t="shared" si="18"/>
        <v>0</v>
      </c>
      <c r="KU42">
        <f t="shared" si="18"/>
        <v>0</v>
      </c>
      <c r="KV42">
        <f t="shared" si="18"/>
        <v>0</v>
      </c>
      <c r="KW42">
        <f t="shared" si="18"/>
        <v>0</v>
      </c>
      <c r="KX42">
        <f t="shared" si="18"/>
        <v>0</v>
      </c>
      <c r="KY42">
        <f t="shared" si="18"/>
        <v>0</v>
      </c>
      <c r="KZ42">
        <f t="shared" si="18"/>
        <v>0</v>
      </c>
      <c r="LA42">
        <f t="shared" si="18"/>
        <v>0</v>
      </c>
      <c r="LB42">
        <f t="shared" si="18"/>
        <v>0</v>
      </c>
      <c r="LC42">
        <f t="shared" si="18"/>
        <v>0</v>
      </c>
      <c r="LD42">
        <f t="shared" si="18"/>
        <v>0</v>
      </c>
      <c r="LE42">
        <f t="shared" si="18"/>
        <v>0</v>
      </c>
      <c r="LF42">
        <f t="shared" si="18"/>
        <v>0</v>
      </c>
      <c r="LG42">
        <f t="shared" si="18"/>
        <v>0</v>
      </c>
      <c r="LH42">
        <f t="shared" si="18"/>
        <v>0</v>
      </c>
      <c r="LI42">
        <f t="shared" si="18"/>
        <v>0</v>
      </c>
      <c r="LJ42">
        <f t="shared" si="18"/>
        <v>0</v>
      </c>
      <c r="LK42">
        <f t="shared" si="18"/>
        <v>0</v>
      </c>
      <c r="LL42">
        <f t="shared" si="18"/>
        <v>0</v>
      </c>
      <c r="LM42">
        <f t="shared" ref="LM42:MY42" si="19">IF($D$15&lt;=LM40,IF(($D$15=LM40),$D$20,IF(($D$15+$D$14-1)&gt;=LM40,$D$21,0)),0)</f>
        <v>0</v>
      </c>
      <c r="LN42">
        <f t="shared" si="19"/>
        <v>0</v>
      </c>
      <c r="LO42">
        <f t="shared" si="19"/>
        <v>0</v>
      </c>
      <c r="LP42">
        <f t="shared" si="19"/>
        <v>0</v>
      </c>
      <c r="LQ42">
        <f t="shared" si="19"/>
        <v>0</v>
      </c>
      <c r="LR42">
        <f t="shared" si="19"/>
        <v>0</v>
      </c>
      <c r="LS42">
        <f t="shared" si="19"/>
        <v>0</v>
      </c>
      <c r="LT42">
        <f t="shared" si="19"/>
        <v>0</v>
      </c>
      <c r="LU42">
        <f t="shared" si="19"/>
        <v>0</v>
      </c>
      <c r="LV42">
        <f t="shared" si="19"/>
        <v>0</v>
      </c>
      <c r="LW42">
        <f t="shared" si="19"/>
        <v>0</v>
      </c>
      <c r="LX42">
        <f t="shared" si="19"/>
        <v>0</v>
      </c>
      <c r="LY42">
        <f t="shared" si="19"/>
        <v>0</v>
      </c>
      <c r="LZ42">
        <f t="shared" si="19"/>
        <v>0</v>
      </c>
      <c r="MA42">
        <f t="shared" si="19"/>
        <v>0</v>
      </c>
      <c r="MB42">
        <f t="shared" si="19"/>
        <v>0</v>
      </c>
      <c r="MC42">
        <f t="shared" si="19"/>
        <v>0</v>
      </c>
      <c r="MD42">
        <f t="shared" si="19"/>
        <v>0</v>
      </c>
      <c r="ME42">
        <f t="shared" si="19"/>
        <v>0</v>
      </c>
      <c r="MF42">
        <f t="shared" si="19"/>
        <v>0</v>
      </c>
      <c r="MG42">
        <f t="shared" si="19"/>
        <v>0</v>
      </c>
      <c r="MH42">
        <f t="shared" si="19"/>
        <v>0</v>
      </c>
      <c r="MI42">
        <f t="shared" si="19"/>
        <v>0</v>
      </c>
      <c r="MJ42">
        <f t="shared" si="19"/>
        <v>0</v>
      </c>
      <c r="MK42">
        <f t="shared" si="19"/>
        <v>0</v>
      </c>
      <c r="ML42">
        <f t="shared" si="19"/>
        <v>0</v>
      </c>
      <c r="MM42">
        <f t="shared" si="19"/>
        <v>0</v>
      </c>
      <c r="MN42">
        <f t="shared" si="19"/>
        <v>0</v>
      </c>
      <c r="MO42">
        <f t="shared" si="19"/>
        <v>0</v>
      </c>
      <c r="MP42">
        <f t="shared" si="19"/>
        <v>0</v>
      </c>
      <c r="MQ42">
        <f t="shared" si="19"/>
        <v>0</v>
      </c>
      <c r="MR42">
        <f t="shared" si="19"/>
        <v>0</v>
      </c>
      <c r="MS42">
        <f t="shared" si="19"/>
        <v>0</v>
      </c>
      <c r="MT42">
        <f t="shared" si="19"/>
        <v>0</v>
      </c>
      <c r="MU42">
        <f t="shared" si="19"/>
        <v>0</v>
      </c>
      <c r="MV42">
        <f t="shared" si="19"/>
        <v>0</v>
      </c>
      <c r="MW42">
        <f t="shared" si="19"/>
        <v>0</v>
      </c>
      <c r="MX42">
        <f t="shared" si="19"/>
        <v>0</v>
      </c>
      <c r="MY42">
        <f t="shared" si="19"/>
        <v>0</v>
      </c>
    </row>
    <row r="43" spans="1:363" x14ac:dyDescent="0.35">
      <c r="C43" t="s">
        <v>293</v>
      </c>
      <c r="D43" s="22">
        <f>IF($D$8=0,0,IF(($D$8+$D$13)&gt;=D40,D50,0))</f>
        <v>0</v>
      </c>
      <c r="E43" s="22">
        <f t="shared" ref="E43:BP43" si="20">IF($D$8=0,0,IF(($D$8+$D$13)&gt;=E40,E50,0))</f>
        <v>55851.614196142407</v>
      </c>
      <c r="F43" s="22">
        <f t="shared" si="20"/>
        <v>56328.680067401125</v>
      </c>
      <c r="G43" s="22">
        <f t="shared" si="20"/>
        <v>105802.46490801405</v>
      </c>
      <c r="H43" s="22">
        <f t="shared" si="20"/>
        <v>155698.8383274739</v>
      </c>
      <c r="I43" s="22">
        <f t="shared" si="20"/>
        <v>206021.40993655825</v>
      </c>
      <c r="J43" s="22">
        <f t="shared" si="20"/>
        <v>256773.82017813693</v>
      </c>
      <c r="K43" s="22">
        <f t="shared" si="20"/>
        <v>307959.74059052899</v>
      </c>
      <c r="L43" s="22">
        <f t="shared" si="20"/>
        <v>359582.87407311029</v>
      </c>
      <c r="M43" s="22">
        <f t="shared" si="20"/>
        <v>411646.95515418868</v>
      </c>
      <c r="N43" s="22">
        <f t="shared" si="20"/>
        <v>464155.75026116794</v>
      </c>
      <c r="O43" s="22">
        <f t="shared" si="20"/>
        <v>517113.05799301923</v>
      </c>
      <c r="P43" s="22">
        <f t="shared" si="20"/>
        <v>570522.70939508022</v>
      </c>
      <c r="Q43" s="22">
        <f t="shared" si="20"/>
        <v>624388.56823620026</v>
      </c>
      <c r="R43" s="22">
        <f t="shared" si="20"/>
        <v>678714.53128825501</v>
      </c>
      <c r="S43" s="22">
        <f t="shared" si="20"/>
        <v>733504.52860804601</v>
      </c>
      <c r="T43" s="22">
        <f t="shared" si="20"/>
        <v>739769.8797899062</v>
      </c>
      <c r="U43" s="22">
        <f t="shared" si="20"/>
        <v>746088.74751311168</v>
      </c>
      <c r="V43" s="22">
        <f t="shared" si="20"/>
        <v>752461.58889811963</v>
      </c>
      <c r="W43" s="22">
        <f t="shared" si="20"/>
        <v>758888.86496995774</v>
      </c>
      <c r="X43" s="22">
        <f t="shared" si="20"/>
        <v>765371.04069157608</v>
      </c>
      <c r="Y43" s="22">
        <f t="shared" si="20"/>
        <v>0</v>
      </c>
      <c r="Z43" s="22">
        <f t="shared" si="20"/>
        <v>0</v>
      </c>
      <c r="AA43" s="22">
        <f t="shared" si="20"/>
        <v>0</v>
      </c>
      <c r="AB43" s="22">
        <f t="shared" si="20"/>
        <v>0</v>
      </c>
      <c r="AC43" s="22">
        <f t="shared" si="20"/>
        <v>0</v>
      </c>
      <c r="AD43" s="22">
        <f t="shared" si="20"/>
        <v>0</v>
      </c>
      <c r="AE43" s="22">
        <f t="shared" si="20"/>
        <v>0</v>
      </c>
      <c r="AF43" s="22">
        <f t="shared" si="20"/>
        <v>0</v>
      </c>
      <c r="AG43" s="22">
        <f t="shared" si="20"/>
        <v>0</v>
      </c>
      <c r="AH43" s="22">
        <f t="shared" si="20"/>
        <v>0</v>
      </c>
      <c r="AI43" s="22">
        <f t="shared" si="20"/>
        <v>0</v>
      </c>
      <c r="AJ43" s="22">
        <f t="shared" si="20"/>
        <v>0</v>
      </c>
      <c r="AK43" s="22">
        <f t="shared" si="20"/>
        <v>0</v>
      </c>
      <c r="AL43" s="22">
        <f t="shared" si="20"/>
        <v>0</v>
      </c>
      <c r="AM43" s="22">
        <f t="shared" si="20"/>
        <v>0</v>
      </c>
      <c r="AN43" s="22">
        <f t="shared" si="20"/>
        <v>0</v>
      </c>
      <c r="AO43" s="22">
        <f t="shared" si="20"/>
        <v>0</v>
      </c>
      <c r="AP43" s="22">
        <f t="shared" si="20"/>
        <v>0</v>
      </c>
      <c r="AQ43" s="22">
        <f t="shared" si="20"/>
        <v>0</v>
      </c>
      <c r="AR43" s="22">
        <f t="shared" si="20"/>
        <v>0</v>
      </c>
      <c r="AS43" s="22">
        <f t="shared" si="20"/>
        <v>0</v>
      </c>
      <c r="AT43" s="22">
        <f t="shared" si="20"/>
        <v>0</v>
      </c>
      <c r="AU43" s="22">
        <f t="shared" si="20"/>
        <v>0</v>
      </c>
      <c r="AV43" s="22">
        <f t="shared" si="20"/>
        <v>0</v>
      </c>
      <c r="AW43" s="22">
        <f t="shared" si="20"/>
        <v>0</v>
      </c>
      <c r="AX43" s="22">
        <f t="shared" si="20"/>
        <v>0</v>
      </c>
      <c r="AY43" s="22">
        <f t="shared" si="20"/>
        <v>0</v>
      </c>
      <c r="AZ43" s="22">
        <f t="shared" si="20"/>
        <v>0</v>
      </c>
      <c r="BA43" s="22">
        <f t="shared" si="20"/>
        <v>0</v>
      </c>
      <c r="BB43" s="22">
        <f t="shared" si="20"/>
        <v>0</v>
      </c>
      <c r="BC43" s="22">
        <f t="shared" si="20"/>
        <v>0</v>
      </c>
      <c r="BD43" s="22">
        <f t="shared" si="20"/>
        <v>0</v>
      </c>
      <c r="BE43" s="22">
        <f t="shared" si="20"/>
        <v>0</v>
      </c>
      <c r="BF43" s="22">
        <f t="shared" si="20"/>
        <v>0</v>
      </c>
      <c r="BG43" s="22">
        <f t="shared" si="20"/>
        <v>0</v>
      </c>
      <c r="BH43" s="22">
        <f t="shared" si="20"/>
        <v>0</v>
      </c>
      <c r="BI43" s="22">
        <f t="shared" si="20"/>
        <v>0</v>
      </c>
      <c r="BJ43" s="22">
        <f t="shared" si="20"/>
        <v>0</v>
      </c>
      <c r="BK43" s="22">
        <f t="shared" si="20"/>
        <v>0</v>
      </c>
      <c r="BL43" s="22">
        <f t="shared" si="20"/>
        <v>0</v>
      </c>
      <c r="BM43" s="22">
        <f t="shared" si="20"/>
        <v>0</v>
      </c>
      <c r="BN43" s="22">
        <f t="shared" si="20"/>
        <v>0</v>
      </c>
      <c r="BO43" s="22">
        <f t="shared" si="20"/>
        <v>0</v>
      </c>
      <c r="BP43" s="22">
        <f t="shared" si="20"/>
        <v>0</v>
      </c>
      <c r="BQ43" s="22">
        <f t="shared" ref="BQ43:EB43" si="21">IF($D$8=0,0,IF(($D$8+$D$13)&gt;=BQ40,BQ50,0))</f>
        <v>0</v>
      </c>
      <c r="BR43" s="22">
        <f t="shared" si="21"/>
        <v>0</v>
      </c>
      <c r="BS43" s="22">
        <f t="shared" si="21"/>
        <v>0</v>
      </c>
      <c r="BT43" s="22">
        <f t="shared" si="21"/>
        <v>0</v>
      </c>
      <c r="BU43" s="22">
        <f t="shared" si="21"/>
        <v>0</v>
      </c>
      <c r="BV43" s="22">
        <f t="shared" si="21"/>
        <v>0</v>
      </c>
      <c r="BW43" s="22">
        <f t="shared" si="21"/>
        <v>0</v>
      </c>
      <c r="BX43" s="22">
        <f t="shared" si="21"/>
        <v>0</v>
      </c>
      <c r="BY43" s="22">
        <f t="shared" si="21"/>
        <v>0</v>
      </c>
      <c r="BZ43" s="22">
        <f t="shared" si="21"/>
        <v>0</v>
      </c>
      <c r="CA43" s="22">
        <f t="shared" si="21"/>
        <v>0</v>
      </c>
      <c r="CB43" s="22">
        <f t="shared" si="21"/>
        <v>0</v>
      </c>
      <c r="CC43" s="22">
        <f t="shared" si="21"/>
        <v>0</v>
      </c>
      <c r="CD43" s="22">
        <f t="shared" si="21"/>
        <v>0</v>
      </c>
      <c r="CE43" s="22">
        <f t="shared" si="21"/>
        <v>0</v>
      </c>
      <c r="CF43" s="22">
        <f t="shared" si="21"/>
        <v>0</v>
      </c>
      <c r="CG43" s="22">
        <f t="shared" si="21"/>
        <v>0</v>
      </c>
      <c r="CH43" s="22">
        <f t="shared" si="21"/>
        <v>0</v>
      </c>
      <c r="CI43" s="22">
        <f t="shared" si="21"/>
        <v>0</v>
      </c>
      <c r="CJ43" s="22">
        <f t="shared" si="21"/>
        <v>0</v>
      </c>
      <c r="CK43" s="22">
        <f t="shared" si="21"/>
        <v>0</v>
      </c>
      <c r="CL43" s="22">
        <f t="shared" si="21"/>
        <v>0</v>
      </c>
      <c r="CM43" s="22">
        <f t="shared" si="21"/>
        <v>0</v>
      </c>
      <c r="CN43" s="22">
        <f t="shared" si="21"/>
        <v>0</v>
      </c>
      <c r="CO43" s="22">
        <f t="shared" si="21"/>
        <v>0</v>
      </c>
      <c r="CP43" s="22">
        <f t="shared" si="21"/>
        <v>0</v>
      </c>
      <c r="CQ43" s="22">
        <f t="shared" si="21"/>
        <v>0</v>
      </c>
      <c r="CR43" s="22">
        <f t="shared" si="21"/>
        <v>0</v>
      </c>
      <c r="CS43" s="22">
        <f t="shared" si="21"/>
        <v>0</v>
      </c>
      <c r="CT43" s="22">
        <f t="shared" si="21"/>
        <v>0</v>
      </c>
      <c r="CU43" s="22">
        <f t="shared" si="21"/>
        <v>0</v>
      </c>
      <c r="CV43" s="22">
        <f t="shared" si="21"/>
        <v>0</v>
      </c>
      <c r="CW43" s="22">
        <f t="shared" si="21"/>
        <v>0</v>
      </c>
      <c r="CX43" s="22">
        <f t="shared" si="21"/>
        <v>0</v>
      </c>
      <c r="CY43" s="22">
        <f t="shared" si="21"/>
        <v>0</v>
      </c>
      <c r="CZ43" s="22">
        <f t="shared" si="21"/>
        <v>0</v>
      </c>
      <c r="DA43" s="22">
        <f t="shared" si="21"/>
        <v>0</v>
      </c>
      <c r="DB43" s="22">
        <f t="shared" si="21"/>
        <v>0</v>
      </c>
      <c r="DC43" s="22">
        <f t="shared" si="21"/>
        <v>0</v>
      </c>
      <c r="DD43" s="22">
        <f t="shared" si="21"/>
        <v>0</v>
      </c>
      <c r="DE43" s="22">
        <f t="shared" si="21"/>
        <v>0</v>
      </c>
      <c r="DF43" s="22">
        <f t="shared" si="21"/>
        <v>0</v>
      </c>
      <c r="DG43" s="22">
        <f t="shared" si="21"/>
        <v>0</v>
      </c>
      <c r="DH43" s="22">
        <f t="shared" si="21"/>
        <v>0</v>
      </c>
      <c r="DI43" s="22">
        <f t="shared" si="21"/>
        <v>0</v>
      </c>
      <c r="DJ43" s="22">
        <f t="shared" si="21"/>
        <v>0</v>
      </c>
      <c r="DK43" s="22">
        <f t="shared" si="21"/>
        <v>0</v>
      </c>
      <c r="DL43" s="22">
        <f t="shared" si="21"/>
        <v>0</v>
      </c>
      <c r="DM43" s="22">
        <f t="shared" si="21"/>
        <v>0</v>
      </c>
      <c r="DN43" s="22">
        <f t="shared" si="21"/>
        <v>0</v>
      </c>
      <c r="DO43" s="22">
        <f t="shared" si="21"/>
        <v>0</v>
      </c>
      <c r="DP43" s="22">
        <f t="shared" si="21"/>
        <v>0</v>
      </c>
      <c r="DQ43" s="22">
        <f t="shared" si="21"/>
        <v>0</v>
      </c>
      <c r="DR43" s="22">
        <f t="shared" si="21"/>
        <v>0</v>
      </c>
      <c r="DS43" s="22">
        <f t="shared" si="21"/>
        <v>0</v>
      </c>
      <c r="DT43" s="22">
        <f t="shared" si="21"/>
        <v>0</v>
      </c>
      <c r="DU43" s="22">
        <f t="shared" si="21"/>
        <v>0</v>
      </c>
      <c r="DV43" s="22">
        <f t="shared" si="21"/>
        <v>0</v>
      </c>
      <c r="DW43" s="22">
        <f t="shared" si="21"/>
        <v>0</v>
      </c>
      <c r="DX43" s="22">
        <f t="shared" si="21"/>
        <v>0</v>
      </c>
      <c r="DY43" s="22">
        <f t="shared" si="21"/>
        <v>0</v>
      </c>
      <c r="DZ43" s="22">
        <f t="shared" si="21"/>
        <v>0</v>
      </c>
      <c r="EA43" s="22">
        <f t="shared" si="21"/>
        <v>0</v>
      </c>
      <c r="EB43" s="22">
        <f t="shared" si="21"/>
        <v>0</v>
      </c>
      <c r="EC43" s="22">
        <f t="shared" ref="EC43:GN43" si="22">IF($D$8=0,0,IF(($D$8+$D$13)&gt;=EC40,EC50,0))</f>
        <v>0</v>
      </c>
      <c r="ED43" s="22">
        <f t="shared" si="22"/>
        <v>0</v>
      </c>
      <c r="EE43" s="22">
        <f t="shared" si="22"/>
        <v>0</v>
      </c>
      <c r="EF43" s="22">
        <f t="shared" si="22"/>
        <v>0</v>
      </c>
      <c r="EG43" s="22">
        <f t="shared" si="22"/>
        <v>0</v>
      </c>
      <c r="EH43" s="22">
        <f t="shared" si="22"/>
        <v>0</v>
      </c>
      <c r="EI43" s="22">
        <f t="shared" si="22"/>
        <v>0</v>
      </c>
      <c r="EJ43" s="22">
        <f t="shared" si="22"/>
        <v>0</v>
      </c>
      <c r="EK43" s="22">
        <f t="shared" si="22"/>
        <v>0</v>
      </c>
      <c r="EL43" s="22">
        <f t="shared" si="22"/>
        <v>0</v>
      </c>
      <c r="EM43" s="22">
        <f t="shared" si="22"/>
        <v>0</v>
      </c>
      <c r="EN43" s="22">
        <f t="shared" si="22"/>
        <v>0</v>
      </c>
      <c r="EO43" s="22">
        <f t="shared" si="22"/>
        <v>0</v>
      </c>
      <c r="EP43" s="22">
        <f t="shared" si="22"/>
        <v>0</v>
      </c>
      <c r="EQ43" s="22">
        <f t="shared" si="22"/>
        <v>0</v>
      </c>
      <c r="ER43" s="22">
        <f t="shared" si="22"/>
        <v>0</v>
      </c>
      <c r="ES43" s="22">
        <f t="shared" si="22"/>
        <v>0</v>
      </c>
      <c r="ET43" s="22">
        <f t="shared" si="22"/>
        <v>0</v>
      </c>
      <c r="EU43" s="22">
        <f t="shared" si="22"/>
        <v>0</v>
      </c>
      <c r="EV43" s="22">
        <f t="shared" si="22"/>
        <v>0</v>
      </c>
      <c r="EW43" s="22">
        <f t="shared" si="22"/>
        <v>0</v>
      </c>
      <c r="EX43" s="22">
        <f t="shared" si="22"/>
        <v>0</v>
      </c>
      <c r="EY43" s="22">
        <f t="shared" si="22"/>
        <v>0</v>
      </c>
      <c r="EZ43" s="22">
        <f t="shared" si="22"/>
        <v>0</v>
      </c>
      <c r="FA43" s="22">
        <f t="shared" si="22"/>
        <v>0</v>
      </c>
      <c r="FB43" s="22">
        <f t="shared" si="22"/>
        <v>0</v>
      </c>
      <c r="FC43" s="22">
        <f t="shared" si="22"/>
        <v>0</v>
      </c>
      <c r="FD43" s="22">
        <f t="shared" si="22"/>
        <v>0</v>
      </c>
      <c r="FE43" s="22">
        <f t="shared" si="22"/>
        <v>0</v>
      </c>
      <c r="FF43" s="22">
        <f t="shared" si="22"/>
        <v>0</v>
      </c>
      <c r="FG43" s="22">
        <f t="shared" si="22"/>
        <v>0</v>
      </c>
      <c r="FH43" s="22">
        <f t="shared" si="22"/>
        <v>0</v>
      </c>
      <c r="FI43" s="22">
        <f t="shared" si="22"/>
        <v>0</v>
      </c>
      <c r="FJ43" s="22">
        <f t="shared" si="22"/>
        <v>0</v>
      </c>
      <c r="FK43" s="22">
        <f t="shared" si="22"/>
        <v>0</v>
      </c>
      <c r="FL43" s="22">
        <f t="shared" si="22"/>
        <v>0</v>
      </c>
      <c r="FM43" s="22">
        <f t="shared" si="22"/>
        <v>0</v>
      </c>
      <c r="FN43" s="22">
        <f t="shared" si="22"/>
        <v>0</v>
      </c>
      <c r="FO43" s="22">
        <f t="shared" si="22"/>
        <v>0</v>
      </c>
      <c r="FP43" s="22">
        <f t="shared" si="22"/>
        <v>0</v>
      </c>
      <c r="FQ43" s="22">
        <f t="shared" si="22"/>
        <v>0</v>
      </c>
      <c r="FR43" s="22">
        <f t="shared" si="22"/>
        <v>0</v>
      </c>
      <c r="FS43" s="22">
        <f t="shared" si="22"/>
        <v>0</v>
      </c>
      <c r="FT43" s="22">
        <f t="shared" si="22"/>
        <v>0</v>
      </c>
      <c r="FU43" s="22">
        <f t="shared" si="22"/>
        <v>0</v>
      </c>
      <c r="FV43" s="22">
        <f t="shared" si="22"/>
        <v>0</v>
      </c>
      <c r="FW43" s="22">
        <f t="shared" si="22"/>
        <v>0</v>
      </c>
      <c r="FX43" s="22">
        <f t="shared" si="22"/>
        <v>0</v>
      </c>
      <c r="FY43" s="22">
        <f t="shared" si="22"/>
        <v>0</v>
      </c>
      <c r="FZ43" s="22">
        <f t="shared" si="22"/>
        <v>0</v>
      </c>
      <c r="GA43" s="22">
        <f t="shared" si="22"/>
        <v>0</v>
      </c>
      <c r="GB43" s="22">
        <f t="shared" si="22"/>
        <v>0</v>
      </c>
      <c r="GC43" s="22">
        <f t="shared" si="22"/>
        <v>0</v>
      </c>
      <c r="GD43" s="22">
        <f t="shared" si="22"/>
        <v>0</v>
      </c>
      <c r="GE43" s="22">
        <f t="shared" si="22"/>
        <v>0</v>
      </c>
      <c r="GF43" s="22">
        <f t="shared" si="22"/>
        <v>0</v>
      </c>
      <c r="GG43" s="22">
        <f t="shared" si="22"/>
        <v>0</v>
      </c>
      <c r="GH43" s="22">
        <f t="shared" si="22"/>
        <v>0</v>
      </c>
      <c r="GI43" s="22">
        <f t="shared" si="22"/>
        <v>0</v>
      </c>
      <c r="GJ43" s="22">
        <f t="shared" si="22"/>
        <v>0</v>
      </c>
      <c r="GK43" s="22">
        <f t="shared" si="22"/>
        <v>0</v>
      </c>
      <c r="GL43" s="22">
        <f t="shared" si="22"/>
        <v>0</v>
      </c>
      <c r="GM43" s="22">
        <f t="shared" si="22"/>
        <v>0</v>
      </c>
      <c r="GN43" s="22">
        <f t="shared" si="22"/>
        <v>0</v>
      </c>
      <c r="GO43" s="22">
        <f t="shared" ref="GO43:IZ43" si="23">IF($D$8=0,0,IF(($D$8+$D$13)&gt;=GO40,GO50,0))</f>
        <v>0</v>
      </c>
      <c r="GP43" s="22">
        <f t="shared" si="23"/>
        <v>0</v>
      </c>
      <c r="GQ43" s="22">
        <f t="shared" si="23"/>
        <v>0</v>
      </c>
      <c r="GR43" s="22">
        <f t="shared" si="23"/>
        <v>0</v>
      </c>
      <c r="GS43" s="22">
        <f t="shared" si="23"/>
        <v>0</v>
      </c>
      <c r="GT43" s="22">
        <f t="shared" si="23"/>
        <v>0</v>
      </c>
      <c r="GU43" s="22">
        <f t="shared" si="23"/>
        <v>0</v>
      </c>
      <c r="GV43" s="22">
        <f t="shared" si="23"/>
        <v>0</v>
      </c>
      <c r="GW43" s="22">
        <f t="shared" si="23"/>
        <v>0</v>
      </c>
      <c r="GX43" s="22">
        <f t="shared" si="23"/>
        <v>0</v>
      </c>
      <c r="GY43" s="22">
        <f t="shared" si="23"/>
        <v>0</v>
      </c>
      <c r="GZ43" s="22">
        <f t="shared" si="23"/>
        <v>0</v>
      </c>
      <c r="HA43" s="22">
        <f t="shared" si="23"/>
        <v>0</v>
      </c>
      <c r="HB43" s="22">
        <f t="shared" si="23"/>
        <v>0</v>
      </c>
      <c r="HC43" s="22">
        <f t="shared" si="23"/>
        <v>0</v>
      </c>
      <c r="HD43" s="22">
        <f t="shared" si="23"/>
        <v>0</v>
      </c>
      <c r="HE43" s="22">
        <f t="shared" si="23"/>
        <v>0</v>
      </c>
      <c r="HF43" s="22">
        <f t="shared" si="23"/>
        <v>0</v>
      </c>
      <c r="HG43" s="22">
        <f t="shared" si="23"/>
        <v>0</v>
      </c>
      <c r="HH43" s="22">
        <f t="shared" si="23"/>
        <v>0</v>
      </c>
      <c r="HI43" s="22">
        <f t="shared" si="23"/>
        <v>0</v>
      </c>
      <c r="HJ43" s="22">
        <f t="shared" si="23"/>
        <v>0</v>
      </c>
      <c r="HK43" s="22">
        <f t="shared" si="23"/>
        <v>0</v>
      </c>
      <c r="HL43" s="22">
        <f t="shared" si="23"/>
        <v>0</v>
      </c>
      <c r="HM43" s="22">
        <f t="shared" si="23"/>
        <v>0</v>
      </c>
      <c r="HN43" s="22">
        <f t="shared" si="23"/>
        <v>0</v>
      </c>
      <c r="HO43" s="22">
        <f t="shared" si="23"/>
        <v>0</v>
      </c>
      <c r="HP43" s="22">
        <f t="shared" si="23"/>
        <v>0</v>
      </c>
      <c r="HQ43" s="22">
        <f t="shared" si="23"/>
        <v>0</v>
      </c>
      <c r="HR43" s="22">
        <f t="shared" si="23"/>
        <v>0</v>
      </c>
      <c r="HS43" s="22">
        <f t="shared" si="23"/>
        <v>0</v>
      </c>
      <c r="HT43" s="22">
        <f t="shared" si="23"/>
        <v>0</v>
      </c>
      <c r="HU43" s="22">
        <f t="shared" si="23"/>
        <v>0</v>
      </c>
      <c r="HV43" s="22">
        <f t="shared" si="23"/>
        <v>0</v>
      </c>
      <c r="HW43" s="22">
        <f t="shared" si="23"/>
        <v>0</v>
      </c>
      <c r="HX43" s="22">
        <f t="shared" si="23"/>
        <v>0</v>
      </c>
      <c r="HY43" s="22">
        <f t="shared" si="23"/>
        <v>0</v>
      </c>
      <c r="HZ43" s="22">
        <f t="shared" si="23"/>
        <v>0</v>
      </c>
      <c r="IA43" s="22">
        <f t="shared" si="23"/>
        <v>0</v>
      </c>
      <c r="IB43" s="22">
        <f t="shared" si="23"/>
        <v>0</v>
      </c>
      <c r="IC43" s="22">
        <f t="shared" si="23"/>
        <v>0</v>
      </c>
      <c r="ID43" s="22">
        <f t="shared" si="23"/>
        <v>0</v>
      </c>
      <c r="IE43" s="22">
        <f t="shared" si="23"/>
        <v>0</v>
      </c>
      <c r="IF43" s="22">
        <f t="shared" si="23"/>
        <v>0</v>
      </c>
      <c r="IG43" s="22">
        <f t="shared" si="23"/>
        <v>0</v>
      </c>
      <c r="IH43" s="22">
        <f t="shared" si="23"/>
        <v>0</v>
      </c>
      <c r="II43" s="22">
        <f t="shared" si="23"/>
        <v>0</v>
      </c>
      <c r="IJ43" s="22">
        <f t="shared" si="23"/>
        <v>0</v>
      </c>
      <c r="IK43" s="22">
        <f t="shared" si="23"/>
        <v>0</v>
      </c>
      <c r="IL43" s="22">
        <f t="shared" si="23"/>
        <v>0</v>
      </c>
      <c r="IM43" s="22">
        <f t="shared" si="23"/>
        <v>0</v>
      </c>
      <c r="IN43" s="22">
        <f t="shared" si="23"/>
        <v>0</v>
      </c>
      <c r="IO43" s="22">
        <f t="shared" si="23"/>
        <v>0</v>
      </c>
      <c r="IP43" s="22">
        <f t="shared" si="23"/>
        <v>0</v>
      </c>
      <c r="IQ43" s="22">
        <f t="shared" si="23"/>
        <v>0</v>
      </c>
      <c r="IR43" s="22">
        <f t="shared" si="23"/>
        <v>0</v>
      </c>
      <c r="IS43" s="22">
        <f t="shared" si="23"/>
        <v>0</v>
      </c>
      <c r="IT43" s="22">
        <f t="shared" si="23"/>
        <v>0</v>
      </c>
      <c r="IU43" s="22">
        <f t="shared" si="23"/>
        <v>0</v>
      </c>
      <c r="IV43" s="22">
        <f t="shared" si="23"/>
        <v>0</v>
      </c>
      <c r="IW43" s="22">
        <f t="shared" si="23"/>
        <v>0</v>
      </c>
      <c r="IX43" s="22">
        <f t="shared" si="23"/>
        <v>0</v>
      </c>
      <c r="IY43" s="22">
        <f t="shared" si="23"/>
        <v>0</v>
      </c>
      <c r="IZ43" s="22">
        <f t="shared" si="23"/>
        <v>0</v>
      </c>
      <c r="JA43" s="22">
        <f t="shared" ref="JA43:LL43" si="24">IF($D$8=0,0,IF(($D$8+$D$13)&gt;=JA40,JA50,0))</f>
        <v>0</v>
      </c>
      <c r="JB43" s="22">
        <f t="shared" si="24"/>
        <v>0</v>
      </c>
      <c r="JC43" s="22">
        <f t="shared" si="24"/>
        <v>0</v>
      </c>
      <c r="JD43" s="22">
        <f t="shared" si="24"/>
        <v>0</v>
      </c>
      <c r="JE43" s="22">
        <f t="shared" si="24"/>
        <v>0</v>
      </c>
      <c r="JF43" s="22">
        <f t="shared" si="24"/>
        <v>0</v>
      </c>
      <c r="JG43" s="22">
        <f t="shared" si="24"/>
        <v>0</v>
      </c>
      <c r="JH43" s="22">
        <f t="shared" si="24"/>
        <v>0</v>
      </c>
      <c r="JI43" s="22">
        <f t="shared" si="24"/>
        <v>0</v>
      </c>
      <c r="JJ43" s="22">
        <f t="shared" si="24"/>
        <v>0</v>
      </c>
      <c r="JK43" s="22">
        <f t="shared" si="24"/>
        <v>0</v>
      </c>
      <c r="JL43" s="22">
        <f t="shared" si="24"/>
        <v>0</v>
      </c>
      <c r="JM43" s="22">
        <f t="shared" si="24"/>
        <v>0</v>
      </c>
      <c r="JN43" s="22">
        <f t="shared" si="24"/>
        <v>0</v>
      </c>
      <c r="JO43" s="22">
        <f t="shared" si="24"/>
        <v>0</v>
      </c>
      <c r="JP43" s="22">
        <f t="shared" si="24"/>
        <v>0</v>
      </c>
      <c r="JQ43" s="22">
        <f t="shared" si="24"/>
        <v>0</v>
      </c>
      <c r="JR43" s="22">
        <f t="shared" si="24"/>
        <v>0</v>
      </c>
      <c r="JS43" s="22">
        <f t="shared" si="24"/>
        <v>0</v>
      </c>
      <c r="JT43" s="22">
        <f t="shared" si="24"/>
        <v>0</v>
      </c>
      <c r="JU43" s="22">
        <f t="shared" si="24"/>
        <v>0</v>
      </c>
      <c r="JV43" s="22">
        <f t="shared" si="24"/>
        <v>0</v>
      </c>
      <c r="JW43" s="22">
        <f t="shared" si="24"/>
        <v>0</v>
      </c>
      <c r="JX43" s="22">
        <f t="shared" si="24"/>
        <v>0</v>
      </c>
      <c r="JY43" s="22">
        <f t="shared" si="24"/>
        <v>0</v>
      </c>
      <c r="JZ43" s="22">
        <f t="shared" si="24"/>
        <v>0</v>
      </c>
      <c r="KA43" s="22">
        <f t="shared" si="24"/>
        <v>0</v>
      </c>
      <c r="KB43" s="22">
        <f t="shared" si="24"/>
        <v>0</v>
      </c>
      <c r="KC43" s="22">
        <f t="shared" si="24"/>
        <v>0</v>
      </c>
      <c r="KD43" s="22">
        <f t="shared" si="24"/>
        <v>0</v>
      </c>
      <c r="KE43" s="22">
        <f t="shared" si="24"/>
        <v>0</v>
      </c>
      <c r="KF43" s="22">
        <f t="shared" si="24"/>
        <v>0</v>
      </c>
      <c r="KG43" s="22">
        <f t="shared" si="24"/>
        <v>0</v>
      </c>
      <c r="KH43" s="22">
        <f t="shared" si="24"/>
        <v>0</v>
      </c>
      <c r="KI43" s="22">
        <f t="shared" si="24"/>
        <v>0</v>
      </c>
      <c r="KJ43" s="22">
        <f t="shared" si="24"/>
        <v>0</v>
      </c>
      <c r="KK43" s="22">
        <f t="shared" si="24"/>
        <v>0</v>
      </c>
      <c r="KL43" s="22">
        <f t="shared" si="24"/>
        <v>0</v>
      </c>
      <c r="KM43" s="22">
        <f t="shared" si="24"/>
        <v>0</v>
      </c>
      <c r="KN43" s="22">
        <f t="shared" si="24"/>
        <v>0</v>
      </c>
      <c r="KO43" s="22">
        <f t="shared" si="24"/>
        <v>0</v>
      </c>
      <c r="KP43" s="22">
        <f t="shared" si="24"/>
        <v>0</v>
      </c>
      <c r="KQ43" s="22">
        <f t="shared" si="24"/>
        <v>0</v>
      </c>
      <c r="KR43" s="22">
        <f t="shared" si="24"/>
        <v>0</v>
      </c>
      <c r="KS43" s="22">
        <f t="shared" si="24"/>
        <v>0</v>
      </c>
      <c r="KT43" s="22">
        <f t="shared" si="24"/>
        <v>0</v>
      </c>
      <c r="KU43" s="22">
        <f t="shared" si="24"/>
        <v>0</v>
      </c>
      <c r="KV43" s="22">
        <f t="shared" si="24"/>
        <v>0</v>
      </c>
      <c r="KW43" s="22">
        <f t="shared" si="24"/>
        <v>0</v>
      </c>
      <c r="KX43" s="22">
        <f t="shared" si="24"/>
        <v>0</v>
      </c>
      <c r="KY43" s="22">
        <f t="shared" si="24"/>
        <v>0</v>
      </c>
      <c r="KZ43" s="22">
        <f t="shared" si="24"/>
        <v>0</v>
      </c>
      <c r="LA43" s="22">
        <f t="shared" si="24"/>
        <v>0</v>
      </c>
      <c r="LB43" s="22">
        <f t="shared" si="24"/>
        <v>0</v>
      </c>
      <c r="LC43" s="22">
        <f t="shared" si="24"/>
        <v>0</v>
      </c>
      <c r="LD43" s="22">
        <f t="shared" si="24"/>
        <v>0</v>
      </c>
      <c r="LE43" s="22">
        <f t="shared" si="24"/>
        <v>0</v>
      </c>
      <c r="LF43" s="22">
        <f t="shared" si="24"/>
        <v>0</v>
      </c>
      <c r="LG43" s="22">
        <f t="shared" si="24"/>
        <v>0</v>
      </c>
      <c r="LH43" s="22">
        <f t="shared" si="24"/>
        <v>0</v>
      </c>
      <c r="LI43" s="22">
        <f t="shared" si="24"/>
        <v>0</v>
      </c>
      <c r="LJ43" s="22">
        <f t="shared" si="24"/>
        <v>0</v>
      </c>
      <c r="LK43" s="22">
        <f t="shared" si="24"/>
        <v>0</v>
      </c>
      <c r="LL43" s="22">
        <f t="shared" si="24"/>
        <v>0</v>
      </c>
      <c r="LM43" s="22">
        <f t="shared" ref="LM43:MY43" si="25">IF($D$8=0,0,IF(($D$8+$D$13)&gt;=LM40,LM50,0))</f>
        <v>0</v>
      </c>
      <c r="LN43" s="22">
        <f t="shared" si="25"/>
        <v>0</v>
      </c>
      <c r="LO43" s="22">
        <f t="shared" si="25"/>
        <v>0</v>
      </c>
      <c r="LP43" s="22">
        <f t="shared" si="25"/>
        <v>0</v>
      </c>
      <c r="LQ43" s="22">
        <f t="shared" si="25"/>
        <v>0</v>
      </c>
      <c r="LR43" s="22">
        <f t="shared" si="25"/>
        <v>0</v>
      </c>
      <c r="LS43" s="22">
        <f t="shared" si="25"/>
        <v>0</v>
      </c>
      <c r="LT43" s="22">
        <f t="shared" si="25"/>
        <v>0</v>
      </c>
      <c r="LU43" s="22">
        <f t="shared" si="25"/>
        <v>0</v>
      </c>
      <c r="LV43" s="22">
        <f t="shared" si="25"/>
        <v>0</v>
      </c>
      <c r="LW43" s="22">
        <f t="shared" si="25"/>
        <v>0</v>
      </c>
      <c r="LX43" s="22">
        <f t="shared" si="25"/>
        <v>0</v>
      </c>
      <c r="LY43" s="22">
        <f t="shared" si="25"/>
        <v>0</v>
      </c>
      <c r="LZ43" s="22">
        <f t="shared" si="25"/>
        <v>0</v>
      </c>
      <c r="MA43" s="22">
        <f t="shared" si="25"/>
        <v>0</v>
      </c>
      <c r="MB43" s="22">
        <f t="shared" si="25"/>
        <v>0</v>
      </c>
      <c r="MC43" s="22">
        <f t="shared" si="25"/>
        <v>0</v>
      </c>
      <c r="MD43" s="22">
        <f t="shared" si="25"/>
        <v>0</v>
      </c>
      <c r="ME43" s="22">
        <f t="shared" si="25"/>
        <v>0</v>
      </c>
      <c r="MF43" s="22">
        <f t="shared" si="25"/>
        <v>0</v>
      </c>
      <c r="MG43" s="22">
        <f t="shared" si="25"/>
        <v>0</v>
      </c>
      <c r="MH43" s="22">
        <f t="shared" si="25"/>
        <v>0</v>
      </c>
      <c r="MI43" s="22">
        <f t="shared" si="25"/>
        <v>0</v>
      </c>
      <c r="MJ43" s="22">
        <f t="shared" si="25"/>
        <v>0</v>
      </c>
      <c r="MK43" s="22">
        <f t="shared" si="25"/>
        <v>0</v>
      </c>
      <c r="ML43" s="22">
        <f t="shared" si="25"/>
        <v>0</v>
      </c>
      <c r="MM43" s="22">
        <f t="shared" si="25"/>
        <v>0</v>
      </c>
      <c r="MN43" s="22">
        <f t="shared" si="25"/>
        <v>0</v>
      </c>
      <c r="MO43" s="22">
        <f t="shared" si="25"/>
        <v>0</v>
      </c>
      <c r="MP43" s="22">
        <f t="shared" si="25"/>
        <v>0</v>
      </c>
      <c r="MQ43" s="22">
        <f t="shared" si="25"/>
        <v>0</v>
      </c>
      <c r="MR43" s="22">
        <f t="shared" si="25"/>
        <v>0</v>
      </c>
      <c r="MS43" s="22">
        <f t="shared" si="25"/>
        <v>0</v>
      </c>
      <c r="MT43" s="22">
        <f t="shared" si="25"/>
        <v>0</v>
      </c>
      <c r="MU43" s="22">
        <f t="shared" si="25"/>
        <v>0</v>
      </c>
      <c r="MV43" s="22">
        <f t="shared" si="25"/>
        <v>0</v>
      </c>
      <c r="MW43" s="22">
        <f t="shared" si="25"/>
        <v>0</v>
      </c>
      <c r="MX43" s="22">
        <f t="shared" si="25"/>
        <v>0</v>
      </c>
      <c r="MY43" s="22">
        <f t="shared" si="25"/>
        <v>0</v>
      </c>
    </row>
    <row r="46" spans="1:363" x14ac:dyDescent="0.35">
      <c r="C46" s="2"/>
      <c r="D46" s="2">
        <v>1</v>
      </c>
      <c r="E46" s="2">
        <v>2</v>
      </c>
      <c r="F46" s="2">
        <v>3</v>
      </c>
      <c r="G46" s="2">
        <v>4</v>
      </c>
      <c r="H46" s="2">
        <v>5</v>
      </c>
      <c r="I46" s="2">
        <v>6</v>
      </c>
      <c r="J46" s="2">
        <v>7</v>
      </c>
      <c r="K46" s="2">
        <v>8</v>
      </c>
      <c r="L46" s="2">
        <v>9</v>
      </c>
      <c r="M46" s="2">
        <v>10</v>
      </c>
      <c r="N46" s="2">
        <v>11</v>
      </c>
      <c r="O46" s="2">
        <v>12</v>
      </c>
      <c r="P46" s="2">
        <v>13</v>
      </c>
      <c r="Q46" s="2">
        <v>14</v>
      </c>
      <c r="R46" s="2">
        <v>15</v>
      </c>
      <c r="S46" s="2">
        <v>16</v>
      </c>
      <c r="T46" s="2">
        <v>17</v>
      </c>
      <c r="U46" s="2">
        <v>18</v>
      </c>
      <c r="V46" s="2">
        <v>19</v>
      </c>
      <c r="W46" s="2">
        <v>20</v>
      </c>
      <c r="X46" s="2">
        <v>21</v>
      </c>
      <c r="Y46" s="2">
        <v>22</v>
      </c>
      <c r="Z46" s="2">
        <v>23</v>
      </c>
      <c r="AA46" s="2">
        <v>24</v>
      </c>
      <c r="AB46" s="2">
        <v>25</v>
      </c>
      <c r="AC46" s="2">
        <v>26</v>
      </c>
      <c r="AD46" s="2">
        <v>27</v>
      </c>
      <c r="AE46" s="2">
        <v>28</v>
      </c>
      <c r="AF46" s="2">
        <v>29</v>
      </c>
      <c r="AG46" s="2">
        <v>30</v>
      </c>
      <c r="AH46" s="2">
        <v>31</v>
      </c>
      <c r="AI46" s="2">
        <v>32</v>
      </c>
      <c r="AJ46" s="2">
        <v>33</v>
      </c>
      <c r="AK46" s="2">
        <v>34</v>
      </c>
      <c r="AL46" s="2">
        <v>35</v>
      </c>
      <c r="AM46" s="2">
        <v>36</v>
      </c>
      <c r="AN46" s="2">
        <v>37</v>
      </c>
      <c r="AO46" s="2">
        <v>38</v>
      </c>
      <c r="AP46" s="2">
        <v>39</v>
      </c>
      <c r="AQ46" s="2">
        <v>40</v>
      </c>
      <c r="AR46" s="2">
        <v>41</v>
      </c>
      <c r="AS46" s="2">
        <v>42</v>
      </c>
      <c r="AT46" s="2">
        <v>43</v>
      </c>
      <c r="AU46" s="2">
        <v>44</v>
      </c>
      <c r="AV46" s="2">
        <v>45</v>
      </c>
      <c r="AW46" s="2">
        <v>46</v>
      </c>
      <c r="AX46" s="2">
        <v>47</v>
      </c>
      <c r="AY46" s="2">
        <v>48</v>
      </c>
      <c r="AZ46" s="2">
        <v>49</v>
      </c>
      <c r="BA46" s="2">
        <v>50</v>
      </c>
      <c r="BB46" s="2">
        <v>51</v>
      </c>
      <c r="BC46" s="2">
        <v>52</v>
      </c>
      <c r="BD46" s="2">
        <v>53</v>
      </c>
      <c r="BE46" s="2">
        <v>54</v>
      </c>
      <c r="BF46" s="2">
        <v>55</v>
      </c>
      <c r="BG46" s="2">
        <v>56</v>
      </c>
      <c r="BH46" s="2">
        <v>57</v>
      </c>
      <c r="BI46" s="2">
        <v>58</v>
      </c>
      <c r="BJ46" s="2">
        <v>59</v>
      </c>
      <c r="BK46" s="2">
        <v>60</v>
      </c>
      <c r="BL46" s="2">
        <v>61</v>
      </c>
      <c r="BM46" s="2">
        <v>62</v>
      </c>
      <c r="BN46" s="2">
        <v>63</v>
      </c>
      <c r="BO46" s="2">
        <v>64</v>
      </c>
      <c r="BP46" s="2">
        <v>65</v>
      </c>
      <c r="BQ46" s="2">
        <v>66</v>
      </c>
      <c r="BR46" s="2">
        <v>67</v>
      </c>
      <c r="BS46" s="2">
        <v>68</v>
      </c>
      <c r="BT46" s="2">
        <v>69</v>
      </c>
      <c r="BU46" s="2">
        <v>70</v>
      </c>
      <c r="BV46" s="2">
        <v>71</v>
      </c>
      <c r="BW46" s="2">
        <v>72</v>
      </c>
      <c r="BX46" s="2">
        <v>73</v>
      </c>
      <c r="BY46" s="2">
        <v>74</v>
      </c>
      <c r="BZ46" s="2">
        <v>75</v>
      </c>
      <c r="CA46" s="2">
        <v>76</v>
      </c>
      <c r="CB46" s="2">
        <v>77</v>
      </c>
      <c r="CC46" s="2">
        <v>78</v>
      </c>
      <c r="CD46" s="2">
        <v>79</v>
      </c>
      <c r="CE46" s="2">
        <v>80</v>
      </c>
      <c r="CF46" s="2">
        <v>81</v>
      </c>
      <c r="CG46" s="2">
        <v>82</v>
      </c>
      <c r="CH46" s="2">
        <v>83</v>
      </c>
      <c r="CI46" s="2">
        <v>84</v>
      </c>
      <c r="CJ46" s="2">
        <v>85</v>
      </c>
      <c r="CK46" s="2">
        <v>86</v>
      </c>
      <c r="CL46" s="2">
        <v>87</v>
      </c>
      <c r="CM46" s="2">
        <v>88</v>
      </c>
      <c r="CN46" s="2">
        <v>89</v>
      </c>
      <c r="CO46" s="2">
        <v>90</v>
      </c>
      <c r="CP46" s="2">
        <v>91</v>
      </c>
      <c r="CQ46" s="2">
        <v>92</v>
      </c>
      <c r="CR46" s="2">
        <v>93</v>
      </c>
      <c r="CS46" s="2">
        <v>94</v>
      </c>
      <c r="CT46" s="2">
        <v>95</v>
      </c>
      <c r="CU46" s="2">
        <v>96</v>
      </c>
      <c r="CV46" s="2">
        <v>97</v>
      </c>
      <c r="CW46" s="2">
        <v>98</v>
      </c>
      <c r="CX46" s="2">
        <v>99</v>
      </c>
      <c r="CY46" s="2">
        <v>100</v>
      </c>
      <c r="CZ46" s="2">
        <v>101</v>
      </c>
      <c r="DA46" s="2">
        <v>102</v>
      </c>
      <c r="DB46" s="2">
        <v>103</v>
      </c>
      <c r="DC46" s="2">
        <v>104</v>
      </c>
      <c r="DD46" s="2">
        <v>105</v>
      </c>
      <c r="DE46" s="2">
        <v>106</v>
      </c>
      <c r="DF46" s="2">
        <v>107</v>
      </c>
      <c r="DG46" s="2">
        <v>108</v>
      </c>
      <c r="DH46" s="2">
        <v>109</v>
      </c>
      <c r="DI46" s="2">
        <v>110</v>
      </c>
      <c r="DJ46" s="2">
        <v>111</v>
      </c>
      <c r="DK46" s="2">
        <v>112</v>
      </c>
      <c r="DL46" s="2">
        <v>113</v>
      </c>
      <c r="DM46" s="2">
        <v>114</v>
      </c>
      <c r="DN46" s="2">
        <v>115</v>
      </c>
      <c r="DO46" s="2">
        <v>116</v>
      </c>
      <c r="DP46" s="2">
        <v>117</v>
      </c>
      <c r="DQ46" s="2">
        <v>118</v>
      </c>
      <c r="DR46" s="2">
        <v>119</v>
      </c>
      <c r="DS46" s="2">
        <v>120</v>
      </c>
      <c r="DT46" s="2">
        <v>121</v>
      </c>
      <c r="DU46" s="2">
        <v>122</v>
      </c>
      <c r="DV46" s="2">
        <v>123</v>
      </c>
      <c r="DW46" s="2">
        <v>124</v>
      </c>
      <c r="DX46" s="2">
        <v>125</v>
      </c>
      <c r="DY46" s="2">
        <v>126</v>
      </c>
      <c r="DZ46" s="2">
        <v>127</v>
      </c>
      <c r="EA46" s="2">
        <v>128</v>
      </c>
      <c r="EB46" s="2">
        <v>129</v>
      </c>
      <c r="EC46" s="2">
        <v>130</v>
      </c>
      <c r="ED46" s="2">
        <v>131</v>
      </c>
      <c r="EE46" s="2">
        <v>132</v>
      </c>
      <c r="EF46" s="2">
        <v>133</v>
      </c>
      <c r="EG46" s="2">
        <v>134</v>
      </c>
      <c r="EH46" s="2">
        <v>135</v>
      </c>
      <c r="EI46" s="2">
        <v>136</v>
      </c>
      <c r="EJ46" s="2">
        <v>137</v>
      </c>
      <c r="EK46" s="2">
        <v>138</v>
      </c>
      <c r="EL46" s="2">
        <v>139</v>
      </c>
      <c r="EM46" s="2">
        <v>140</v>
      </c>
      <c r="EN46" s="2">
        <v>141</v>
      </c>
      <c r="EO46" s="2">
        <v>142</v>
      </c>
      <c r="EP46" s="2">
        <v>143</v>
      </c>
      <c r="EQ46" s="2">
        <v>144</v>
      </c>
      <c r="ER46" s="2">
        <v>145</v>
      </c>
      <c r="ES46" s="2">
        <v>146</v>
      </c>
      <c r="ET46" s="2">
        <v>147</v>
      </c>
      <c r="EU46" s="2">
        <v>148</v>
      </c>
      <c r="EV46" s="2">
        <v>149</v>
      </c>
      <c r="EW46" s="2">
        <v>150</v>
      </c>
      <c r="EX46" s="2">
        <v>151</v>
      </c>
      <c r="EY46" s="2">
        <v>152</v>
      </c>
      <c r="EZ46" s="2">
        <v>153</v>
      </c>
      <c r="FA46" s="2">
        <v>154</v>
      </c>
      <c r="FB46" s="2">
        <v>155</v>
      </c>
      <c r="FC46" s="2">
        <v>156</v>
      </c>
      <c r="FD46" s="2">
        <v>157</v>
      </c>
      <c r="FE46" s="2">
        <v>158</v>
      </c>
      <c r="FF46" s="2">
        <v>159</v>
      </c>
      <c r="FG46" s="2">
        <v>160</v>
      </c>
      <c r="FH46" s="2">
        <v>161</v>
      </c>
      <c r="FI46" s="2">
        <v>162</v>
      </c>
      <c r="FJ46" s="2">
        <v>163</v>
      </c>
      <c r="FK46" s="2">
        <v>164</v>
      </c>
      <c r="FL46" s="2">
        <v>165</v>
      </c>
      <c r="FM46" s="2">
        <v>166</v>
      </c>
      <c r="FN46" s="2">
        <v>167</v>
      </c>
      <c r="FO46" s="2">
        <v>168</v>
      </c>
      <c r="FP46" s="2">
        <v>169</v>
      </c>
      <c r="FQ46" s="2">
        <v>170</v>
      </c>
      <c r="FR46" s="2">
        <v>171</v>
      </c>
      <c r="FS46" s="2">
        <v>172</v>
      </c>
      <c r="FT46" s="2">
        <v>173</v>
      </c>
      <c r="FU46" s="2">
        <v>174</v>
      </c>
      <c r="FV46" s="2">
        <v>175</v>
      </c>
      <c r="FW46" s="2">
        <v>176</v>
      </c>
      <c r="FX46" s="2">
        <v>177</v>
      </c>
      <c r="FY46" s="2">
        <v>178</v>
      </c>
      <c r="FZ46" s="2">
        <v>179</v>
      </c>
      <c r="GA46" s="2">
        <v>180</v>
      </c>
      <c r="GB46" s="2">
        <v>181</v>
      </c>
      <c r="GC46" s="2">
        <v>182</v>
      </c>
      <c r="GD46" s="2">
        <v>183</v>
      </c>
      <c r="GE46" s="2">
        <v>184</v>
      </c>
      <c r="GF46" s="2">
        <v>185</v>
      </c>
      <c r="GG46" s="2">
        <v>186</v>
      </c>
      <c r="GH46" s="2">
        <v>187</v>
      </c>
      <c r="GI46" s="2">
        <v>188</v>
      </c>
      <c r="GJ46" s="2">
        <v>189</v>
      </c>
      <c r="GK46" s="2">
        <v>190</v>
      </c>
      <c r="GL46" s="2">
        <v>191</v>
      </c>
      <c r="GM46" s="2">
        <v>192</v>
      </c>
      <c r="GN46" s="2">
        <v>193</v>
      </c>
      <c r="GO46" s="2">
        <v>194</v>
      </c>
      <c r="GP46" s="2">
        <v>195</v>
      </c>
      <c r="GQ46" s="2">
        <v>196</v>
      </c>
      <c r="GR46" s="2">
        <v>197</v>
      </c>
      <c r="GS46" s="2">
        <v>198</v>
      </c>
      <c r="GT46" s="2">
        <v>199</v>
      </c>
      <c r="GU46" s="2">
        <v>200</v>
      </c>
      <c r="GV46" s="2">
        <v>201</v>
      </c>
      <c r="GW46" s="2">
        <v>202</v>
      </c>
      <c r="GX46" s="2">
        <v>203</v>
      </c>
      <c r="GY46" s="2">
        <v>204</v>
      </c>
      <c r="GZ46" s="2">
        <v>205</v>
      </c>
      <c r="HA46" s="2">
        <v>206</v>
      </c>
      <c r="HB46" s="2">
        <v>207</v>
      </c>
      <c r="HC46" s="2">
        <v>208</v>
      </c>
      <c r="HD46" s="2">
        <v>209</v>
      </c>
      <c r="HE46" s="2">
        <v>210</v>
      </c>
      <c r="HF46" s="2">
        <v>211</v>
      </c>
      <c r="HG46" s="2">
        <v>212</v>
      </c>
      <c r="HH46" s="2">
        <v>213</v>
      </c>
      <c r="HI46" s="2">
        <v>214</v>
      </c>
      <c r="HJ46" s="2">
        <v>215</v>
      </c>
      <c r="HK46" s="2">
        <v>216</v>
      </c>
      <c r="HL46" s="2">
        <v>217</v>
      </c>
      <c r="HM46" s="2">
        <v>218</v>
      </c>
      <c r="HN46" s="2">
        <v>219</v>
      </c>
      <c r="HO46" s="2">
        <v>220</v>
      </c>
      <c r="HP46" s="2">
        <v>221</v>
      </c>
      <c r="HQ46" s="2">
        <v>222</v>
      </c>
      <c r="HR46" s="2">
        <v>223</v>
      </c>
      <c r="HS46" s="2">
        <v>224</v>
      </c>
      <c r="HT46" s="2">
        <v>225</v>
      </c>
      <c r="HU46" s="2">
        <v>226</v>
      </c>
      <c r="HV46" s="2">
        <v>227</v>
      </c>
      <c r="HW46" s="2">
        <v>228</v>
      </c>
      <c r="HX46" s="2">
        <v>229</v>
      </c>
      <c r="HY46" s="2">
        <v>230</v>
      </c>
      <c r="HZ46" s="2">
        <v>231</v>
      </c>
      <c r="IA46" s="2">
        <v>232</v>
      </c>
      <c r="IB46" s="2">
        <v>233</v>
      </c>
      <c r="IC46" s="2">
        <v>234</v>
      </c>
      <c r="ID46" s="2">
        <v>235</v>
      </c>
      <c r="IE46" s="2">
        <v>236</v>
      </c>
      <c r="IF46" s="2">
        <v>237</v>
      </c>
      <c r="IG46" s="2">
        <v>238</v>
      </c>
      <c r="IH46" s="2">
        <v>239</v>
      </c>
      <c r="II46" s="2">
        <v>240</v>
      </c>
      <c r="IJ46" s="2">
        <v>241</v>
      </c>
      <c r="IK46" s="2">
        <v>242</v>
      </c>
      <c r="IL46" s="2">
        <v>243</v>
      </c>
      <c r="IM46" s="2">
        <v>244</v>
      </c>
      <c r="IN46" s="2">
        <v>245</v>
      </c>
      <c r="IO46" s="2">
        <v>246</v>
      </c>
      <c r="IP46" s="2">
        <v>247</v>
      </c>
      <c r="IQ46" s="2">
        <v>248</v>
      </c>
      <c r="IR46" s="2">
        <v>249</v>
      </c>
      <c r="IS46" s="2">
        <v>250</v>
      </c>
      <c r="IT46" s="2">
        <v>251</v>
      </c>
      <c r="IU46" s="2">
        <v>252</v>
      </c>
      <c r="IV46" s="2">
        <v>253</v>
      </c>
      <c r="IW46" s="2">
        <v>254</v>
      </c>
      <c r="IX46" s="2">
        <v>255</v>
      </c>
      <c r="IY46" s="2">
        <v>256</v>
      </c>
      <c r="IZ46" s="2">
        <v>257</v>
      </c>
      <c r="JA46" s="2">
        <v>258</v>
      </c>
      <c r="JB46" s="2">
        <v>259</v>
      </c>
      <c r="JC46" s="2">
        <v>260</v>
      </c>
      <c r="JD46" s="2">
        <v>261</v>
      </c>
      <c r="JE46" s="2">
        <v>262</v>
      </c>
      <c r="JF46" s="2">
        <v>263</v>
      </c>
      <c r="JG46" s="2">
        <v>264</v>
      </c>
      <c r="JH46" s="2">
        <v>265</v>
      </c>
      <c r="JI46" s="2">
        <v>266</v>
      </c>
      <c r="JJ46" s="2">
        <v>267</v>
      </c>
      <c r="JK46" s="2">
        <v>268</v>
      </c>
      <c r="JL46" s="2">
        <v>269</v>
      </c>
      <c r="JM46" s="2">
        <v>270</v>
      </c>
      <c r="JN46" s="2">
        <v>271</v>
      </c>
      <c r="JO46" s="2">
        <v>272</v>
      </c>
      <c r="JP46" s="2">
        <v>273</v>
      </c>
      <c r="JQ46" s="2">
        <v>274</v>
      </c>
      <c r="JR46" s="2">
        <v>275</v>
      </c>
      <c r="JS46" s="2">
        <v>276</v>
      </c>
      <c r="JT46" s="2">
        <v>277</v>
      </c>
      <c r="JU46" s="2">
        <v>278</v>
      </c>
      <c r="JV46" s="2">
        <v>279</v>
      </c>
      <c r="JW46" s="2">
        <v>280</v>
      </c>
      <c r="JX46" s="2">
        <v>281</v>
      </c>
      <c r="JY46" s="2">
        <v>282</v>
      </c>
      <c r="JZ46" s="2">
        <v>283</v>
      </c>
      <c r="KA46" s="2">
        <v>284</v>
      </c>
      <c r="KB46" s="2">
        <v>285</v>
      </c>
      <c r="KC46" s="2">
        <v>286</v>
      </c>
      <c r="KD46" s="2">
        <v>287</v>
      </c>
      <c r="KE46" s="2">
        <v>288</v>
      </c>
      <c r="KF46" s="2">
        <v>289</v>
      </c>
      <c r="KG46" s="2">
        <v>290</v>
      </c>
      <c r="KH46" s="2">
        <v>291</v>
      </c>
      <c r="KI46" s="2">
        <v>292</v>
      </c>
      <c r="KJ46" s="2">
        <v>293</v>
      </c>
      <c r="KK46" s="2">
        <v>294</v>
      </c>
      <c r="KL46" s="2">
        <v>295</v>
      </c>
      <c r="KM46" s="2">
        <v>296</v>
      </c>
      <c r="KN46" s="2">
        <v>297</v>
      </c>
      <c r="KO46" s="2">
        <v>298</v>
      </c>
      <c r="KP46" s="2">
        <v>299</v>
      </c>
      <c r="KQ46" s="2">
        <v>300</v>
      </c>
      <c r="KR46" s="2">
        <v>301</v>
      </c>
      <c r="KS46" s="2">
        <v>302</v>
      </c>
      <c r="KT46" s="2">
        <v>303</v>
      </c>
      <c r="KU46" s="2">
        <v>304</v>
      </c>
      <c r="KV46" s="2">
        <v>305</v>
      </c>
      <c r="KW46" s="2">
        <v>306</v>
      </c>
      <c r="KX46" s="2">
        <v>307</v>
      </c>
      <c r="KY46" s="2">
        <v>308</v>
      </c>
      <c r="KZ46" s="2">
        <v>309</v>
      </c>
      <c r="LA46" s="2">
        <v>310</v>
      </c>
      <c r="LB46" s="2">
        <v>311</v>
      </c>
      <c r="LC46" s="2">
        <v>312</v>
      </c>
      <c r="LD46" s="2">
        <v>313</v>
      </c>
      <c r="LE46" s="2">
        <v>314</v>
      </c>
      <c r="LF46" s="2">
        <v>315</v>
      </c>
      <c r="LG46" s="2">
        <v>316</v>
      </c>
      <c r="LH46" s="2">
        <v>317</v>
      </c>
      <c r="LI46" s="2">
        <v>318</v>
      </c>
      <c r="LJ46" s="2">
        <v>319</v>
      </c>
      <c r="LK46" s="2">
        <v>320</v>
      </c>
      <c r="LL46" s="2">
        <v>321</v>
      </c>
      <c r="LM46" s="2">
        <v>322</v>
      </c>
      <c r="LN46" s="2">
        <v>323</v>
      </c>
      <c r="LO46" s="2">
        <v>324</v>
      </c>
      <c r="LP46" s="2">
        <v>325</v>
      </c>
      <c r="LQ46" s="2">
        <v>326</v>
      </c>
      <c r="LR46" s="2">
        <v>327</v>
      </c>
      <c r="LS46" s="2">
        <v>328</v>
      </c>
      <c r="LT46" s="2">
        <v>329</v>
      </c>
      <c r="LU46" s="2">
        <v>330</v>
      </c>
      <c r="LV46" s="2">
        <v>331</v>
      </c>
      <c r="LW46" s="2">
        <v>332</v>
      </c>
      <c r="LX46" s="2">
        <v>333</v>
      </c>
      <c r="LY46" s="2">
        <v>334</v>
      </c>
      <c r="LZ46" s="2">
        <v>335</v>
      </c>
      <c r="MA46" s="2">
        <v>336</v>
      </c>
      <c r="MB46" s="2">
        <v>337</v>
      </c>
      <c r="MC46" s="2">
        <v>338</v>
      </c>
      <c r="MD46" s="2">
        <v>339</v>
      </c>
      <c r="ME46" s="2">
        <v>340</v>
      </c>
      <c r="MF46" s="2">
        <v>341</v>
      </c>
      <c r="MG46" s="2">
        <v>342</v>
      </c>
      <c r="MH46" s="2">
        <v>343</v>
      </c>
      <c r="MI46" s="2">
        <v>344</v>
      </c>
      <c r="MJ46" s="2">
        <v>345</v>
      </c>
      <c r="MK46" s="2">
        <v>346</v>
      </c>
      <c r="ML46" s="2">
        <v>347</v>
      </c>
      <c r="MM46" s="2">
        <v>348</v>
      </c>
      <c r="MN46" s="2">
        <v>349</v>
      </c>
      <c r="MO46" s="2">
        <v>350</v>
      </c>
      <c r="MP46" s="2">
        <v>351</v>
      </c>
      <c r="MQ46" s="2">
        <v>352</v>
      </c>
      <c r="MR46" s="2">
        <v>353</v>
      </c>
      <c r="MS46" s="2">
        <v>354</v>
      </c>
      <c r="MT46" s="2">
        <v>355</v>
      </c>
      <c r="MU46" s="2">
        <v>356</v>
      </c>
      <c r="MV46" s="2">
        <v>357</v>
      </c>
      <c r="MW46" s="2">
        <v>358</v>
      </c>
      <c r="MX46" s="2">
        <v>359</v>
      </c>
      <c r="MY46" s="2">
        <v>360</v>
      </c>
    </row>
    <row r="47" spans="1:363" x14ac:dyDescent="0.35">
      <c r="A47" t="str">
        <f>B8 &amp;" "&amp;(D8+D15)</f>
        <v>Month 22</v>
      </c>
      <c r="C47" s="2"/>
      <c r="D47" s="2" t="s">
        <v>151</v>
      </c>
      <c r="E47" s="2" t="s">
        <v>152</v>
      </c>
      <c r="F47" s="2" t="s">
        <v>153</v>
      </c>
      <c r="G47" s="2" t="s">
        <v>154</v>
      </c>
      <c r="H47" s="2" t="s">
        <v>155</v>
      </c>
      <c r="I47" s="2" t="s">
        <v>156</v>
      </c>
      <c r="J47" s="2" t="s">
        <v>157</v>
      </c>
      <c r="K47" s="2" t="s">
        <v>158</v>
      </c>
      <c r="L47" s="2" t="s">
        <v>159</v>
      </c>
      <c r="M47" s="2" t="s">
        <v>160</v>
      </c>
      <c r="N47" s="2" t="s">
        <v>161</v>
      </c>
      <c r="O47" s="2" t="s">
        <v>162</v>
      </c>
      <c r="P47" s="2" t="s">
        <v>163</v>
      </c>
      <c r="Q47" s="2" t="s">
        <v>164</v>
      </c>
      <c r="R47" s="2" t="s">
        <v>165</v>
      </c>
      <c r="S47" s="2" t="s">
        <v>166</v>
      </c>
      <c r="T47" s="2" t="s">
        <v>167</v>
      </c>
      <c r="U47" s="2" t="s">
        <v>168</v>
      </c>
      <c r="V47" s="2" t="s">
        <v>169</v>
      </c>
      <c r="W47" s="2" t="s">
        <v>170</v>
      </c>
      <c r="X47" s="2" t="s">
        <v>171</v>
      </c>
      <c r="Y47" s="2" t="s">
        <v>172</v>
      </c>
      <c r="Z47" s="2" t="s">
        <v>173</v>
      </c>
      <c r="AA47" s="2" t="s">
        <v>174</v>
      </c>
      <c r="AB47" s="2" t="s">
        <v>175</v>
      </c>
      <c r="AC47" s="2" t="s">
        <v>176</v>
      </c>
      <c r="AD47" s="2" t="s">
        <v>177</v>
      </c>
      <c r="AE47" s="2" t="s">
        <v>178</v>
      </c>
      <c r="AF47" s="2" t="s">
        <v>179</v>
      </c>
      <c r="AG47" s="2" t="s">
        <v>180</v>
      </c>
      <c r="AH47" s="2" t="s">
        <v>181</v>
      </c>
      <c r="AI47" s="2" t="s">
        <v>182</v>
      </c>
      <c r="AJ47" s="2" t="s">
        <v>183</v>
      </c>
      <c r="AK47" s="2" t="s">
        <v>184</v>
      </c>
      <c r="AL47" s="2" t="s">
        <v>185</v>
      </c>
      <c r="AM47" s="2" t="s">
        <v>186</v>
      </c>
      <c r="AN47" s="2" t="s">
        <v>187</v>
      </c>
      <c r="AO47" s="2" t="s">
        <v>188</v>
      </c>
      <c r="AP47" s="2" t="s">
        <v>189</v>
      </c>
      <c r="AQ47" s="2" t="s">
        <v>190</v>
      </c>
      <c r="AR47" s="2" t="s">
        <v>191</v>
      </c>
      <c r="AS47" s="2" t="s">
        <v>192</v>
      </c>
      <c r="AT47" s="2" t="s">
        <v>193</v>
      </c>
      <c r="AU47" s="2" t="s">
        <v>194</v>
      </c>
      <c r="AV47" s="2" t="s">
        <v>195</v>
      </c>
      <c r="AW47" s="2" t="s">
        <v>196</v>
      </c>
      <c r="AX47" s="2" t="s">
        <v>197</v>
      </c>
      <c r="AY47" s="2" t="s">
        <v>198</v>
      </c>
      <c r="AZ47" s="2" t="s">
        <v>199</v>
      </c>
      <c r="BA47" s="2" t="s">
        <v>200</v>
      </c>
      <c r="BB47" s="2" t="s">
        <v>201</v>
      </c>
      <c r="BC47" s="2" t="s">
        <v>202</v>
      </c>
      <c r="BD47" s="2" t="s">
        <v>203</v>
      </c>
      <c r="BE47" s="2" t="s">
        <v>204</v>
      </c>
      <c r="BF47" s="2" t="s">
        <v>205</v>
      </c>
      <c r="BG47" s="2" t="s">
        <v>206</v>
      </c>
      <c r="BH47" s="2" t="s">
        <v>207</v>
      </c>
      <c r="BI47" s="2" t="s">
        <v>208</v>
      </c>
      <c r="BJ47" s="2" t="s">
        <v>209</v>
      </c>
      <c r="BK47" s="2" t="s">
        <v>210</v>
      </c>
      <c r="BL47" s="2" t="s">
        <v>345</v>
      </c>
      <c r="BM47" s="2" t="s">
        <v>346</v>
      </c>
      <c r="BN47" s="2" t="s">
        <v>347</v>
      </c>
      <c r="BO47" s="2" t="s">
        <v>348</v>
      </c>
      <c r="BP47" s="2" t="s">
        <v>349</v>
      </c>
      <c r="BQ47" s="2" t="s">
        <v>350</v>
      </c>
      <c r="BR47" s="2" t="s">
        <v>351</v>
      </c>
      <c r="BS47" s="2" t="s">
        <v>352</v>
      </c>
      <c r="BT47" s="2" t="s">
        <v>353</v>
      </c>
      <c r="BU47" s="2" t="s">
        <v>354</v>
      </c>
      <c r="BV47" s="2" t="s">
        <v>355</v>
      </c>
      <c r="BW47" s="2" t="s">
        <v>356</v>
      </c>
      <c r="BX47" s="2" t="s">
        <v>357</v>
      </c>
      <c r="BY47" s="2" t="s">
        <v>358</v>
      </c>
      <c r="BZ47" s="2" t="s">
        <v>359</v>
      </c>
      <c r="CA47" s="2" t="s">
        <v>360</v>
      </c>
      <c r="CB47" s="2" t="s">
        <v>361</v>
      </c>
      <c r="CC47" s="2" t="s">
        <v>362</v>
      </c>
      <c r="CD47" s="2" t="s">
        <v>363</v>
      </c>
      <c r="CE47" s="2" t="s">
        <v>364</v>
      </c>
      <c r="CF47" s="2" t="s">
        <v>365</v>
      </c>
      <c r="CG47" s="2" t="s">
        <v>366</v>
      </c>
      <c r="CH47" s="2" t="s">
        <v>367</v>
      </c>
      <c r="CI47" s="2" t="s">
        <v>368</v>
      </c>
      <c r="CJ47" s="2" t="s">
        <v>369</v>
      </c>
      <c r="CK47" s="2" t="s">
        <v>370</v>
      </c>
      <c r="CL47" s="2" t="s">
        <v>371</v>
      </c>
      <c r="CM47" s="2" t="s">
        <v>372</v>
      </c>
      <c r="CN47" s="2" t="s">
        <v>373</v>
      </c>
      <c r="CO47" s="2" t="s">
        <v>374</v>
      </c>
      <c r="CP47" s="2" t="s">
        <v>375</v>
      </c>
      <c r="CQ47" s="2" t="s">
        <v>376</v>
      </c>
      <c r="CR47" s="2" t="s">
        <v>377</v>
      </c>
      <c r="CS47" s="2" t="s">
        <v>378</v>
      </c>
      <c r="CT47" s="2" t="s">
        <v>379</v>
      </c>
      <c r="CU47" s="2" t="s">
        <v>380</v>
      </c>
      <c r="CV47" s="2" t="s">
        <v>381</v>
      </c>
      <c r="CW47" s="2" t="s">
        <v>382</v>
      </c>
      <c r="CX47" s="2" t="s">
        <v>383</v>
      </c>
      <c r="CY47" s="2" t="s">
        <v>384</v>
      </c>
      <c r="CZ47" s="2" t="s">
        <v>385</v>
      </c>
      <c r="DA47" s="2" t="s">
        <v>386</v>
      </c>
      <c r="DB47" s="2" t="s">
        <v>387</v>
      </c>
      <c r="DC47" s="2" t="s">
        <v>388</v>
      </c>
      <c r="DD47" s="2" t="s">
        <v>389</v>
      </c>
      <c r="DE47" s="2" t="s">
        <v>390</v>
      </c>
      <c r="DF47" s="2" t="s">
        <v>391</v>
      </c>
      <c r="DG47" s="2" t="s">
        <v>392</v>
      </c>
      <c r="DH47" s="2" t="s">
        <v>393</v>
      </c>
      <c r="DI47" s="2" t="s">
        <v>394</v>
      </c>
      <c r="DJ47" s="2" t="s">
        <v>395</v>
      </c>
      <c r="DK47" s="2" t="s">
        <v>396</v>
      </c>
      <c r="DL47" s="2" t="s">
        <v>397</v>
      </c>
      <c r="DM47" s="2" t="s">
        <v>398</v>
      </c>
      <c r="DN47" s="2" t="s">
        <v>399</v>
      </c>
      <c r="DO47" s="2" t="s">
        <v>400</v>
      </c>
      <c r="DP47" s="2" t="s">
        <v>401</v>
      </c>
      <c r="DQ47" s="2" t="s">
        <v>402</v>
      </c>
      <c r="DR47" s="2" t="s">
        <v>403</v>
      </c>
      <c r="DS47" s="2" t="s">
        <v>404</v>
      </c>
      <c r="DT47" s="2" t="s">
        <v>405</v>
      </c>
      <c r="DU47" s="2" t="s">
        <v>406</v>
      </c>
      <c r="DV47" s="2" t="s">
        <v>407</v>
      </c>
      <c r="DW47" s="2" t="s">
        <v>408</v>
      </c>
      <c r="DX47" s="2" t="s">
        <v>409</v>
      </c>
      <c r="DY47" s="2" t="s">
        <v>410</v>
      </c>
      <c r="DZ47" s="2" t="s">
        <v>411</v>
      </c>
      <c r="EA47" s="2" t="s">
        <v>412</v>
      </c>
      <c r="EB47" s="2" t="s">
        <v>413</v>
      </c>
      <c r="EC47" s="2" t="s">
        <v>414</v>
      </c>
      <c r="ED47" s="2" t="s">
        <v>415</v>
      </c>
      <c r="EE47" s="2" t="s">
        <v>416</v>
      </c>
      <c r="EF47" s="2" t="s">
        <v>417</v>
      </c>
      <c r="EG47" s="2" t="s">
        <v>418</v>
      </c>
      <c r="EH47" s="2" t="s">
        <v>419</v>
      </c>
      <c r="EI47" s="2" t="s">
        <v>420</v>
      </c>
      <c r="EJ47" s="2" t="s">
        <v>421</v>
      </c>
      <c r="EK47" s="2" t="s">
        <v>422</v>
      </c>
      <c r="EL47" s="2" t="s">
        <v>423</v>
      </c>
      <c r="EM47" s="2" t="s">
        <v>424</v>
      </c>
      <c r="EN47" s="2" t="s">
        <v>425</v>
      </c>
      <c r="EO47" s="2" t="s">
        <v>426</v>
      </c>
      <c r="EP47" s="2" t="s">
        <v>427</v>
      </c>
      <c r="EQ47" s="2" t="s">
        <v>428</v>
      </c>
      <c r="ER47" s="2" t="s">
        <v>429</v>
      </c>
      <c r="ES47" s="2" t="s">
        <v>430</v>
      </c>
      <c r="ET47" s="2" t="s">
        <v>431</v>
      </c>
      <c r="EU47" s="2" t="s">
        <v>432</v>
      </c>
      <c r="EV47" s="2" t="s">
        <v>433</v>
      </c>
      <c r="EW47" s="2" t="s">
        <v>434</v>
      </c>
      <c r="EX47" s="2" t="s">
        <v>435</v>
      </c>
      <c r="EY47" s="2" t="s">
        <v>436</v>
      </c>
      <c r="EZ47" s="2" t="s">
        <v>437</v>
      </c>
      <c r="FA47" s="2" t="s">
        <v>438</v>
      </c>
      <c r="FB47" s="2" t="s">
        <v>439</v>
      </c>
      <c r="FC47" s="2" t="s">
        <v>440</v>
      </c>
      <c r="FD47" s="2" t="s">
        <v>441</v>
      </c>
      <c r="FE47" s="2" t="s">
        <v>442</v>
      </c>
      <c r="FF47" s="2" t="s">
        <v>443</v>
      </c>
      <c r="FG47" s="2" t="s">
        <v>444</v>
      </c>
      <c r="FH47" s="2" t="s">
        <v>445</v>
      </c>
      <c r="FI47" s="2" t="s">
        <v>446</v>
      </c>
      <c r="FJ47" s="2" t="s">
        <v>447</v>
      </c>
      <c r="FK47" s="2" t="s">
        <v>448</v>
      </c>
      <c r="FL47" s="2" t="s">
        <v>449</v>
      </c>
      <c r="FM47" s="2" t="s">
        <v>450</v>
      </c>
      <c r="FN47" s="2" t="s">
        <v>451</v>
      </c>
      <c r="FO47" s="2" t="s">
        <v>452</v>
      </c>
      <c r="FP47" s="2" t="s">
        <v>453</v>
      </c>
      <c r="FQ47" s="2" t="s">
        <v>454</v>
      </c>
      <c r="FR47" s="2" t="s">
        <v>455</v>
      </c>
      <c r="FS47" s="2" t="s">
        <v>456</v>
      </c>
      <c r="FT47" s="2" t="s">
        <v>457</v>
      </c>
      <c r="FU47" s="2" t="s">
        <v>458</v>
      </c>
      <c r="FV47" s="2" t="s">
        <v>459</v>
      </c>
      <c r="FW47" s="2" t="s">
        <v>460</v>
      </c>
      <c r="FX47" s="2" t="s">
        <v>461</v>
      </c>
      <c r="FY47" s="2" t="s">
        <v>462</v>
      </c>
      <c r="FZ47" s="2" t="s">
        <v>463</v>
      </c>
      <c r="GA47" s="2" t="s">
        <v>464</v>
      </c>
      <c r="GB47" s="2" t="s">
        <v>465</v>
      </c>
      <c r="GC47" s="2" t="s">
        <v>466</v>
      </c>
      <c r="GD47" s="2" t="s">
        <v>467</v>
      </c>
      <c r="GE47" s="2" t="s">
        <v>468</v>
      </c>
      <c r="GF47" s="2" t="s">
        <v>469</v>
      </c>
      <c r="GG47" s="2" t="s">
        <v>470</v>
      </c>
      <c r="GH47" s="2" t="s">
        <v>471</v>
      </c>
      <c r="GI47" s="2" t="s">
        <v>472</v>
      </c>
      <c r="GJ47" s="2" t="s">
        <v>473</v>
      </c>
      <c r="GK47" s="2" t="s">
        <v>474</v>
      </c>
      <c r="GL47" s="2" t="s">
        <v>475</v>
      </c>
      <c r="GM47" s="2" t="s">
        <v>476</v>
      </c>
      <c r="GN47" s="2" t="s">
        <v>477</v>
      </c>
      <c r="GO47" s="2" t="s">
        <v>478</v>
      </c>
      <c r="GP47" s="2" t="s">
        <v>479</v>
      </c>
      <c r="GQ47" s="2" t="s">
        <v>480</v>
      </c>
      <c r="GR47" s="2" t="s">
        <v>481</v>
      </c>
      <c r="GS47" s="2" t="s">
        <v>482</v>
      </c>
      <c r="GT47" s="2" t="s">
        <v>483</v>
      </c>
      <c r="GU47" s="2" t="s">
        <v>484</v>
      </c>
      <c r="GV47" s="2" t="s">
        <v>485</v>
      </c>
      <c r="GW47" s="2" t="s">
        <v>486</v>
      </c>
      <c r="GX47" s="2" t="s">
        <v>487</v>
      </c>
      <c r="GY47" s="2" t="s">
        <v>488</v>
      </c>
      <c r="GZ47" s="2" t="s">
        <v>489</v>
      </c>
      <c r="HA47" s="2" t="s">
        <v>490</v>
      </c>
      <c r="HB47" s="2" t="s">
        <v>491</v>
      </c>
      <c r="HC47" s="2" t="s">
        <v>492</v>
      </c>
      <c r="HD47" s="2" t="s">
        <v>493</v>
      </c>
      <c r="HE47" s="2" t="s">
        <v>494</v>
      </c>
      <c r="HF47" s="2" t="s">
        <v>495</v>
      </c>
      <c r="HG47" s="2" t="s">
        <v>496</v>
      </c>
      <c r="HH47" s="2" t="s">
        <v>497</v>
      </c>
      <c r="HI47" s="2" t="s">
        <v>498</v>
      </c>
      <c r="HJ47" s="2" t="s">
        <v>499</v>
      </c>
      <c r="HK47" s="2" t="s">
        <v>500</v>
      </c>
      <c r="HL47" s="2" t="s">
        <v>501</v>
      </c>
      <c r="HM47" s="2" t="s">
        <v>502</v>
      </c>
      <c r="HN47" s="2" t="s">
        <v>503</v>
      </c>
      <c r="HO47" s="2" t="s">
        <v>504</v>
      </c>
      <c r="HP47" s="2" t="s">
        <v>505</v>
      </c>
      <c r="HQ47" s="2" t="s">
        <v>506</v>
      </c>
      <c r="HR47" s="2" t="s">
        <v>507</v>
      </c>
      <c r="HS47" s="2" t="s">
        <v>508</v>
      </c>
      <c r="HT47" s="2" t="s">
        <v>509</v>
      </c>
      <c r="HU47" s="2" t="s">
        <v>510</v>
      </c>
      <c r="HV47" s="2" t="s">
        <v>511</v>
      </c>
      <c r="HW47" s="2" t="s">
        <v>512</v>
      </c>
      <c r="HX47" s="2" t="s">
        <v>513</v>
      </c>
      <c r="HY47" s="2" t="s">
        <v>514</v>
      </c>
      <c r="HZ47" s="2" t="s">
        <v>515</v>
      </c>
      <c r="IA47" s="2" t="s">
        <v>516</v>
      </c>
      <c r="IB47" s="2" t="s">
        <v>517</v>
      </c>
      <c r="IC47" s="2" t="s">
        <v>518</v>
      </c>
      <c r="ID47" s="2" t="s">
        <v>519</v>
      </c>
      <c r="IE47" s="2" t="s">
        <v>520</v>
      </c>
      <c r="IF47" s="2" t="s">
        <v>521</v>
      </c>
      <c r="IG47" s="2" t="s">
        <v>522</v>
      </c>
      <c r="IH47" s="2" t="s">
        <v>523</v>
      </c>
      <c r="II47" s="2" t="s">
        <v>524</v>
      </c>
      <c r="IJ47" s="2" t="s">
        <v>525</v>
      </c>
      <c r="IK47" s="2" t="s">
        <v>526</v>
      </c>
      <c r="IL47" s="2" t="s">
        <v>527</v>
      </c>
      <c r="IM47" s="2" t="s">
        <v>528</v>
      </c>
      <c r="IN47" s="2" t="s">
        <v>529</v>
      </c>
      <c r="IO47" s="2" t="s">
        <v>530</v>
      </c>
      <c r="IP47" s="2" t="s">
        <v>531</v>
      </c>
      <c r="IQ47" s="2" t="s">
        <v>532</v>
      </c>
      <c r="IR47" s="2" t="s">
        <v>533</v>
      </c>
      <c r="IS47" s="2" t="s">
        <v>534</v>
      </c>
      <c r="IT47" s="2" t="s">
        <v>535</v>
      </c>
      <c r="IU47" s="2" t="s">
        <v>536</v>
      </c>
      <c r="IV47" s="2" t="s">
        <v>537</v>
      </c>
      <c r="IW47" s="2" t="s">
        <v>538</v>
      </c>
      <c r="IX47" s="2" t="s">
        <v>539</v>
      </c>
      <c r="IY47" s="2" t="s">
        <v>540</v>
      </c>
      <c r="IZ47" s="2" t="s">
        <v>541</v>
      </c>
      <c r="JA47" s="2" t="s">
        <v>542</v>
      </c>
      <c r="JB47" s="2" t="s">
        <v>543</v>
      </c>
      <c r="JC47" s="2" t="s">
        <v>544</v>
      </c>
      <c r="JD47" s="2" t="s">
        <v>545</v>
      </c>
      <c r="JE47" s="2" t="s">
        <v>546</v>
      </c>
      <c r="JF47" s="2" t="s">
        <v>547</v>
      </c>
      <c r="JG47" s="2" t="s">
        <v>548</v>
      </c>
      <c r="JH47" s="2" t="s">
        <v>549</v>
      </c>
      <c r="JI47" s="2" t="s">
        <v>550</v>
      </c>
      <c r="JJ47" s="2" t="s">
        <v>551</v>
      </c>
      <c r="JK47" s="2" t="s">
        <v>552</v>
      </c>
      <c r="JL47" s="2" t="s">
        <v>553</v>
      </c>
      <c r="JM47" s="2" t="s">
        <v>554</v>
      </c>
      <c r="JN47" s="2" t="s">
        <v>555</v>
      </c>
      <c r="JO47" s="2" t="s">
        <v>556</v>
      </c>
      <c r="JP47" s="2" t="s">
        <v>557</v>
      </c>
      <c r="JQ47" s="2" t="s">
        <v>558</v>
      </c>
      <c r="JR47" s="2" t="s">
        <v>559</v>
      </c>
      <c r="JS47" s="2" t="s">
        <v>560</v>
      </c>
      <c r="JT47" s="2" t="s">
        <v>561</v>
      </c>
      <c r="JU47" s="2" t="s">
        <v>562</v>
      </c>
      <c r="JV47" s="2" t="s">
        <v>563</v>
      </c>
      <c r="JW47" s="2" t="s">
        <v>564</v>
      </c>
      <c r="JX47" s="2" t="s">
        <v>565</v>
      </c>
      <c r="JY47" s="2" t="s">
        <v>566</v>
      </c>
      <c r="JZ47" s="2" t="s">
        <v>567</v>
      </c>
      <c r="KA47" s="2" t="s">
        <v>568</v>
      </c>
      <c r="KB47" s="2" t="s">
        <v>569</v>
      </c>
      <c r="KC47" s="2" t="s">
        <v>570</v>
      </c>
      <c r="KD47" s="2" t="s">
        <v>571</v>
      </c>
      <c r="KE47" s="2" t="s">
        <v>572</v>
      </c>
      <c r="KF47" s="2" t="s">
        <v>573</v>
      </c>
      <c r="KG47" s="2" t="s">
        <v>574</v>
      </c>
      <c r="KH47" s="2" t="s">
        <v>575</v>
      </c>
      <c r="KI47" s="2" t="s">
        <v>576</v>
      </c>
      <c r="KJ47" s="2" t="s">
        <v>577</v>
      </c>
      <c r="KK47" s="2" t="s">
        <v>578</v>
      </c>
      <c r="KL47" s="2" t="s">
        <v>579</v>
      </c>
      <c r="KM47" s="2" t="s">
        <v>580</v>
      </c>
      <c r="KN47" s="2" t="s">
        <v>581</v>
      </c>
      <c r="KO47" s="2" t="s">
        <v>582</v>
      </c>
      <c r="KP47" s="2" t="s">
        <v>583</v>
      </c>
      <c r="KQ47" s="2" t="s">
        <v>584</v>
      </c>
      <c r="KR47" s="2" t="s">
        <v>585</v>
      </c>
      <c r="KS47" s="2" t="s">
        <v>586</v>
      </c>
      <c r="KT47" s="2" t="s">
        <v>587</v>
      </c>
      <c r="KU47" s="2" t="s">
        <v>588</v>
      </c>
      <c r="KV47" s="2" t="s">
        <v>589</v>
      </c>
      <c r="KW47" s="2" t="s">
        <v>590</v>
      </c>
      <c r="KX47" s="2" t="s">
        <v>591</v>
      </c>
      <c r="KY47" s="2" t="s">
        <v>592</v>
      </c>
      <c r="KZ47" s="2" t="s">
        <v>593</v>
      </c>
      <c r="LA47" s="2" t="s">
        <v>594</v>
      </c>
      <c r="LB47" s="2" t="s">
        <v>595</v>
      </c>
      <c r="LC47" s="2" t="s">
        <v>596</v>
      </c>
      <c r="LD47" s="2" t="s">
        <v>597</v>
      </c>
      <c r="LE47" s="2" t="s">
        <v>598</v>
      </c>
      <c r="LF47" s="2" t="s">
        <v>599</v>
      </c>
      <c r="LG47" s="2" t="s">
        <v>600</v>
      </c>
      <c r="LH47" s="2" t="s">
        <v>601</v>
      </c>
      <c r="LI47" s="2" t="s">
        <v>602</v>
      </c>
      <c r="LJ47" s="2" t="s">
        <v>603</v>
      </c>
      <c r="LK47" s="2" t="s">
        <v>604</v>
      </c>
      <c r="LL47" s="2" t="s">
        <v>605</v>
      </c>
      <c r="LM47" s="2" t="s">
        <v>606</v>
      </c>
      <c r="LN47" s="2" t="s">
        <v>607</v>
      </c>
      <c r="LO47" s="2" t="s">
        <v>608</v>
      </c>
      <c r="LP47" s="2" t="s">
        <v>609</v>
      </c>
      <c r="LQ47" s="2" t="s">
        <v>610</v>
      </c>
      <c r="LR47" s="2" t="s">
        <v>611</v>
      </c>
      <c r="LS47" s="2" t="s">
        <v>612</v>
      </c>
      <c r="LT47" s="2" t="s">
        <v>613</v>
      </c>
      <c r="LU47" s="2" t="s">
        <v>614</v>
      </c>
      <c r="LV47" s="2" t="s">
        <v>615</v>
      </c>
      <c r="LW47" s="2" t="s">
        <v>616</v>
      </c>
      <c r="LX47" s="2" t="s">
        <v>617</v>
      </c>
      <c r="LY47" s="2" t="s">
        <v>618</v>
      </c>
      <c r="LZ47" s="2" t="s">
        <v>619</v>
      </c>
      <c r="MA47" s="2" t="s">
        <v>620</v>
      </c>
      <c r="MB47" s="2" t="s">
        <v>621</v>
      </c>
      <c r="MC47" s="2" t="s">
        <v>622</v>
      </c>
      <c r="MD47" s="2" t="s">
        <v>623</v>
      </c>
      <c r="ME47" s="2" t="s">
        <v>624</v>
      </c>
      <c r="MF47" s="2" t="s">
        <v>625</v>
      </c>
      <c r="MG47" s="2" t="s">
        <v>626</v>
      </c>
      <c r="MH47" s="2" t="s">
        <v>627</v>
      </c>
      <c r="MI47" s="2" t="s">
        <v>628</v>
      </c>
      <c r="MJ47" s="2" t="s">
        <v>629</v>
      </c>
      <c r="MK47" s="2" t="s">
        <v>630</v>
      </c>
      <c r="ML47" s="2" t="s">
        <v>631</v>
      </c>
      <c r="MM47" s="2" t="s">
        <v>632</v>
      </c>
      <c r="MN47" s="2" t="s">
        <v>633</v>
      </c>
      <c r="MO47" s="2" t="s">
        <v>634</v>
      </c>
      <c r="MP47" s="2" t="s">
        <v>635</v>
      </c>
      <c r="MQ47" s="2" t="s">
        <v>636</v>
      </c>
      <c r="MR47" s="2" t="s">
        <v>637</v>
      </c>
      <c r="MS47" s="2" t="s">
        <v>638</v>
      </c>
      <c r="MT47" s="2" t="s">
        <v>639</v>
      </c>
      <c r="MU47" s="2" t="s">
        <v>640</v>
      </c>
      <c r="MV47" s="2" t="s">
        <v>641</v>
      </c>
      <c r="MW47" s="2" t="s">
        <v>642</v>
      </c>
      <c r="MX47" s="2" t="s">
        <v>643</v>
      </c>
      <c r="MY47" s="2" t="s">
        <v>644</v>
      </c>
    </row>
    <row r="48" spans="1:363" s="26" customFormat="1" x14ac:dyDescent="0.35">
      <c r="A48" s="26" t="s">
        <v>336</v>
      </c>
      <c r="C48" s="27" t="s">
        <v>336</v>
      </c>
      <c r="D48" s="28">
        <f>IF($D$15=D46,$D$20,$B$53)</f>
        <v>0</v>
      </c>
      <c r="E48" s="28">
        <f>IF($D$15=E46,$D$20,D53)</f>
        <v>6538725.5644264286</v>
      </c>
      <c r="F48" s="28">
        <f t="shared" ref="F48:BQ48" si="26">IF($D$15=F46,$D$20,E53)</f>
        <v>6594577.1786225708</v>
      </c>
      <c r="G48" s="28">
        <f>IF($D$15=G46,$D$20,F53)</f>
        <v>12386630.038011402</v>
      </c>
      <c r="H48" s="28">
        <f t="shared" si="26"/>
        <v>18228156.682240847</v>
      </c>
      <c r="I48" s="28">
        <f t="shared" si="26"/>
        <v>24119579.699889749</v>
      </c>
      <c r="J48" s="28">
        <f t="shared" si="26"/>
        <v>30061325.289147738</v>
      </c>
      <c r="K48" s="28">
        <f t="shared" si="26"/>
        <v>36053823.288647301</v>
      </c>
      <c r="L48" s="28">
        <f t="shared" si="26"/>
        <v>42097507.20855926</v>
      </c>
      <c r="M48" s="28">
        <f t="shared" si="26"/>
        <v>48192814.261953801</v>
      </c>
      <c r="N48" s="28">
        <f t="shared" si="26"/>
        <v>54340185.39642942</v>
      </c>
      <c r="O48" s="28">
        <f t="shared" si="26"/>
        <v>60540065.326012015</v>
      </c>
      <c r="P48" s="28">
        <f t="shared" si="26"/>
        <v>66792902.563326463</v>
      </c>
      <c r="Q48" s="28">
        <f t="shared" si="26"/>
        <v>73099149.452042967</v>
      </c>
      <c r="R48" s="28">
        <f t="shared" si="26"/>
        <v>79459262.199600592</v>
      </c>
      <c r="S48" s="28">
        <f t="shared" si="26"/>
        <v>85873700.910210267</v>
      </c>
      <c r="T48" s="28">
        <f t="shared" si="26"/>
        <v>86607205.438818306</v>
      </c>
      <c r="U48" s="28">
        <f t="shared" si="26"/>
        <v>87346975.318608209</v>
      </c>
      <c r="V48" s="28">
        <f t="shared" si="26"/>
        <v>88093064.066121325</v>
      </c>
      <c r="W48" s="28">
        <f t="shared" si="26"/>
        <v>88845525.655019447</v>
      </c>
      <c r="X48" s="28">
        <f t="shared" si="26"/>
        <v>89604414.519989401</v>
      </c>
      <c r="Y48" s="28">
        <f t="shared" si="26"/>
        <v>90369785.560680971</v>
      </c>
      <c r="Z48" s="28">
        <f t="shared" si="26"/>
        <v>90229336.378264219</v>
      </c>
      <c r="AA48" s="28">
        <f t="shared" si="26"/>
        <v>90087687.525747657</v>
      </c>
      <c r="AB48" s="28">
        <f t="shared" si="26"/>
        <v>89944828.755949169</v>
      </c>
      <c r="AC48" s="28">
        <f t="shared" si="26"/>
        <v>89800749.734158665</v>
      </c>
      <c r="AD48" s="28">
        <f t="shared" si="26"/>
        <v>89655440.037390366</v>
      </c>
      <c r="AE48" s="28">
        <f t="shared" si="26"/>
        <v>89508889.153628826</v>
      </c>
      <c r="AF48" s="28">
        <f t="shared" si="26"/>
        <v>89361086.481068492</v>
      </c>
      <c r="AG48" s="28">
        <f t="shared" si="26"/>
        <v>89212021.327346712</v>
      </c>
      <c r="AH48" s="28">
        <f t="shared" si="26"/>
        <v>89061682.908770218</v>
      </c>
      <c r="AI48" s="28">
        <f t="shared" si="26"/>
        <v>88910060.349535048</v>
      </c>
      <c r="AJ48" s="28">
        <f t="shared" si="26"/>
        <v>88757142.680939749</v>
      </c>
      <c r="AK48" s="28">
        <f t="shared" si="26"/>
        <v>88602918.840591863</v>
      </c>
      <c r="AL48" s="28">
        <f t="shared" si="26"/>
        <v>88447377.671607673</v>
      </c>
      <c r="AM48" s="28">
        <f t="shared" si="26"/>
        <v>88290507.921805084</v>
      </c>
      <c r="AN48" s="28">
        <f t="shared" si="26"/>
        <v>88132298.242889598</v>
      </c>
      <c r="AO48" s="28">
        <f t="shared" si="26"/>
        <v>87972737.189633369</v>
      </c>
      <c r="AP48" s="28">
        <f t="shared" si="26"/>
        <v>87811813.219047248</v>
      </c>
      <c r="AQ48" s="28">
        <f t="shared" si="26"/>
        <v>87649514.689545706</v>
      </c>
      <c r="AR48" s="28">
        <f t="shared" si="26"/>
        <v>87485829.860104665</v>
      </c>
      <c r="AS48" s="28">
        <f t="shared" si="26"/>
        <v>87320746.88941215</v>
      </c>
      <c r="AT48" s="28">
        <f t="shared" si="26"/>
        <v>87154253.835011631</v>
      </c>
      <c r="AU48" s="28">
        <f t="shared" si="26"/>
        <v>86986338.652438119</v>
      </c>
      <c r="AV48" s="28">
        <f t="shared" si="26"/>
        <v>86816989.194346786</v>
      </c>
      <c r="AW48" s="28">
        <f t="shared" si="26"/>
        <v>86646193.209634259</v>
      </c>
      <c r="AX48" s="28">
        <f t="shared" si="26"/>
        <v>86473938.342552304</v>
      </c>
      <c r="AY48" s="28">
        <f t="shared" si="26"/>
        <v>86300212.131814033</v>
      </c>
      <c r="AZ48" s="28">
        <f t="shared" si="26"/>
        <v>86125002.009692371</v>
      </c>
      <c r="BA48" s="28">
        <f t="shared" si="26"/>
        <v>85948295.301110923</v>
      </c>
      <c r="BB48" s="28">
        <f t="shared" si="26"/>
        <v>85770079.222727001</v>
      </c>
      <c r="BC48" s="28">
        <f t="shared" si="26"/>
        <v>85590340.882006884</v>
      </c>
      <c r="BD48" s="28">
        <f t="shared" si="26"/>
        <v>85409067.276293114</v>
      </c>
      <c r="BE48" s="28">
        <f t="shared" si="26"/>
        <v>85226245.291863874</v>
      </c>
      <c r="BF48" s="28">
        <f t="shared" si="26"/>
        <v>85041861.702984303</v>
      </c>
      <c r="BG48" s="28">
        <f t="shared" si="26"/>
        <v>84855903.170949712</v>
      </c>
      <c r="BH48" s="28">
        <f t="shared" si="26"/>
        <v>84668356.24312067</v>
      </c>
      <c r="BI48" s="28">
        <f t="shared" si="26"/>
        <v>84479207.351949751</v>
      </c>
      <c r="BJ48" s="28">
        <f t="shared" si="26"/>
        <v>84288442.814000085</v>
      </c>
      <c r="BK48" s="28">
        <f t="shared" si="26"/>
        <v>84096048.828955427</v>
      </c>
      <c r="BL48" s="28">
        <f t="shared" si="26"/>
        <v>83902011.47862184</v>
      </c>
      <c r="BM48" s="28">
        <f t="shared" si="26"/>
        <v>83706316.725920826</v>
      </c>
      <c r="BN48" s="28">
        <f t="shared" si="26"/>
        <v>83508950.413873821</v>
      </c>
      <c r="BO48" s="28">
        <f t="shared" si="26"/>
        <v>83309898.264578089</v>
      </c>
      <c r="BP48" s="28">
        <f t="shared" si="26"/>
        <v>83109145.878173783</v>
      </c>
      <c r="BQ48" s="28">
        <f t="shared" si="26"/>
        <v>82906678.73180227</v>
      </c>
      <c r="BR48" s="28">
        <f t="shared" ref="BR48:EC48" si="27">IF($D$15=BR46,$D$20,BQ53)</f>
        <v>82702482.178555503</v>
      </c>
      <c r="BS48" s="28">
        <f t="shared" si="27"/>
        <v>82496541.446416423</v>
      </c>
      <c r="BT48" s="28">
        <f t="shared" si="27"/>
        <v>82288841.637190327</v>
      </c>
      <c r="BU48" s="28">
        <f t="shared" si="27"/>
        <v>82079367.725427091</v>
      </c>
      <c r="BV48" s="28">
        <f t="shared" si="27"/>
        <v>81868104.5573342</v>
      </c>
      <c r="BW48" s="28">
        <f t="shared" si="27"/>
        <v>81655036.849680513</v>
      </c>
      <c r="BX48" s="28">
        <f t="shared" si="27"/>
        <v>81440149.188690633</v>
      </c>
      <c r="BY48" s="28">
        <f t="shared" si="27"/>
        <v>81223426.028929785</v>
      </c>
      <c r="BZ48" s="28">
        <f t="shared" si="27"/>
        <v>81004851.692179322</v>
      </c>
      <c r="CA48" s="28">
        <f t="shared" si="27"/>
        <v>80784410.366302446</v>
      </c>
      <c r="CB48" s="28">
        <f t="shared" si="27"/>
        <v>80562086.104100376</v>
      </c>
      <c r="CC48" s="28">
        <f t="shared" si="27"/>
        <v>80337862.822158664</v>
      </c>
      <c r="CD48" s="28">
        <f t="shared" si="27"/>
        <v>80111724.29968369</v>
      </c>
      <c r="CE48" s="28">
        <f t="shared" si="27"/>
        <v>79883654.177329242</v>
      </c>
      <c r="CF48" s="28">
        <f t="shared" si="27"/>
        <v>79653635.956013024</v>
      </c>
      <c r="CG48" s="28">
        <f t="shared" si="27"/>
        <v>79421652.995723054</v>
      </c>
      <c r="CH48" s="28">
        <f t="shared" si="27"/>
        <v>79187688.514313951</v>
      </c>
      <c r="CI48" s="28">
        <f t="shared" si="27"/>
        <v>78951725.586292803</v>
      </c>
      <c r="CJ48" s="28">
        <f t="shared" si="27"/>
        <v>78713747.141594812</v>
      </c>
      <c r="CK48" s="28">
        <f t="shared" si="27"/>
        <v>78473735.964348361</v>
      </c>
      <c r="CL48" s="28">
        <f t="shared" si="27"/>
        <v>78231674.691629589</v>
      </c>
      <c r="CM48" s="28">
        <f t="shared" si="27"/>
        <v>77987545.812206343</v>
      </c>
      <c r="CN48" s="28">
        <f t="shared" si="27"/>
        <v>77741331.665271357</v>
      </c>
      <c r="CO48" s="28">
        <f t="shared" si="27"/>
        <v>77493014.439164639</v>
      </c>
      <c r="CP48" s="28">
        <f t="shared" si="27"/>
        <v>77242576.170084924</v>
      </c>
      <c r="CQ48" s="28">
        <f t="shared" si="27"/>
        <v>76989998.740790159</v>
      </c>
      <c r="CR48" s="28">
        <f t="shared" si="27"/>
        <v>76735263.879286826</v>
      </c>
      <c r="CS48" s="28">
        <f t="shared" si="27"/>
        <v>76478353.157508165</v>
      </c>
      <c r="CT48" s="28">
        <f t="shared" si="27"/>
        <v>76219247.989980966</v>
      </c>
      <c r="CU48" s="28">
        <f t="shared" si="27"/>
        <v>75957929.632481143</v>
      </c>
      <c r="CV48" s="28">
        <f t="shared" si="27"/>
        <v>75694379.180677682</v>
      </c>
      <c r="CW48" s="28">
        <f t="shared" si="27"/>
        <v>75428577.568765059</v>
      </c>
      <c r="CX48" s="28">
        <f t="shared" si="27"/>
        <v>75160505.568084016</v>
      </c>
      <c r="CY48" s="28">
        <f t="shared" si="27"/>
        <v>74890143.785730496</v>
      </c>
      <c r="CZ48" s="28">
        <f t="shared" si="27"/>
        <v>74617472.663152695</v>
      </c>
      <c r="DA48" s="28">
        <f t="shared" si="27"/>
        <v>74342472.474736214</v>
      </c>
      <c r="DB48" s="28">
        <f t="shared" si="27"/>
        <v>74065123.326377004</v>
      </c>
      <c r="DC48" s="28">
        <f t="shared" si="27"/>
        <v>73785405.154042229</v>
      </c>
      <c r="DD48" s="28">
        <f t="shared" si="27"/>
        <v>73503297.722318769</v>
      </c>
      <c r="DE48" s="28">
        <f t="shared" si="27"/>
        <v>73218780.622949332</v>
      </c>
      <c r="DF48" s="28">
        <f t="shared" si="27"/>
        <v>72931833.27335611</v>
      </c>
      <c r="DG48" s="28">
        <f t="shared" si="27"/>
        <v>72642434.91515179</v>
      </c>
      <c r="DH48" s="28">
        <f t="shared" si="27"/>
        <v>72350564.612637803</v>
      </c>
      <c r="DI48" s="28">
        <f t="shared" si="27"/>
        <v>72056201.251289845</v>
      </c>
      <c r="DJ48" s="28">
        <f t="shared" si="27"/>
        <v>71759323.53623037</v>
      </c>
      <c r="DK48" s="28">
        <f t="shared" si="27"/>
        <v>71459909.9906881</v>
      </c>
      <c r="DL48" s="28">
        <f t="shared" si="27"/>
        <v>71157938.954444319</v>
      </c>
      <c r="DM48" s="28">
        <f t="shared" si="27"/>
        <v>70853388.582265958</v>
      </c>
      <c r="DN48" s="28">
        <f t="shared" si="27"/>
        <v>70546236.84232524</v>
      </c>
      <c r="DO48" s="28">
        <f t="shared" si="27"/>
        <v>70236461.514605865</v>
      </c>
      <c r="DP48" s="28">
        <f t="shared" si="27"/>
        <v>69924040.189295545</v>
      </c>
      <c r="DQ48" s="28">
        <f t="shared" si="27"/>
        <v>69608950.265164867</v>
      </c>
      <c r="DR48" s="28">
        <f t="shared" si="27"/>
        <v>69291168.947932243</v>
      </c>
      <c r="DS48" s="28">
        <f t="shared" si="27"/>
        <v>68970673.248614922</v>
      </c>
      <c r="DT48" s="28">
        <f t="shared" si="27"/>
        <v>68647439.981865928</v>
      </c>
      <c r="DU48" s="28">
        <f t="shared" si="27"/>
        <v>68321445.764296785</v>
      </c>
      <c r="DV48" s="28">
        <f t="shared" si="27"/>
        <v>67992667.012785912</v>
      </c>
      <c r="DW48" s="28">
        <f t="shared" si="27"/>
        <v>67661079.942772552</v>
      </c>
      <c r="DX48" s="28">
        <f t="shared" si="27"/>
        <v>67326660.566536158</v>
      </c>
      <c r="DY48" s="28">
        <f t="shared" si="27"/>
        <v>66989384.691461086</v>
      </c>
      <c r="DZ48" s="28">
        <f t="shared" si="27"/>
        <v>66649227.918286413</v>
      </c>
      <c r="EA48" s="28">
        <f t="shared" si="27"/>
        <v>66306165.639340863</v>
      </c>
      <c r="EB48" s="28">
        <f t="shared" si="27"/>
        <v>65960173.036762655</v>
      </c>
      <c r="EC48" s="28">
        <f t="shared" si="27"/>
        <v>65611225.080704093</v>
      </c>
      <c r="ED48" s="28">
        <f t="shared" ref="ED48:GO48" si="28">IF($D$15=ED46,$D$20,EC53)</f>
        <v>65259296.527520865</v>
      </c>
      <c r="EE48" s="28">
        <f t="shared" si="28"/>
        <v>64904361.917945862</v>
      </c>
      <c r="EF48" s="28">
        <f t="shared" si="28"/>
        <v>64546395.575247407</v>
      </c>
      <c r="EG48" s="28">
        <f t="shared" si="28"/>
        <v>64185371.603371739</v>
      </c>
      <c r="EH48" s="28">
        <f t="shared" si="28"/>
        <v>63821263.885069631</v>
      </c>
      <c r="EI48" s="28">
        <f t="shared" si="28"/>
        <v>63454046.080007024</v>
      </c>
      <c r="EJ48" s="28">
        <f t="shared" si="28"/>
        <v>63083691.622859508</v>
      </c>
      <c r="EK48" s="28">
        <f t="shared" si="28"/>
        <v>62710173.721390523</v>
      </c>
      <c r="EL48" s="28">
        <f t="shared" si="28"/>
        <v>62333465.354513161</v>
      </c>
      <c r="EM48" s="28">
        <f t="shared" si="28"/>
        <v>61953539.270335384</v>
      </c>
      <c r="EN48" s="28">
        <f t="shared" si="28"/>
        <v>61570367.984188586</v>
      </c>
      <c r="EO48" s="28">
        <f t="shared" si="28"/>
        <v>61183923.77663929</v>
      </c>
      <c r="EP48" s="28">
        <f t="shared" si="28"/>
        <v>60794178.69148384</v>
      </c>
      <c r="EQ48" s="28">
        <f t="shared" si="28"/>
        <v>60401104.533726022</v>
      </c>
      <c r="ER48" s="28">
        <f t="shared" si="28"/>
        <v>60004672.867537357</v>
      </c>
      <c r="ES48" s="28">
        <f t="shared" si="28"/>
        <v>59604855.014199995</v>
      </c>
      <c r="ET48" s="28">
        <f t="shared" si="28"/>
        <v>59201622.050032042</v>
      </c>
      <c r="EU48" s="28">
        <f t="shared" si="28"/>
        <v>58794944.80429516</v>
      </c>
      <c r="EV48" s="28">
        <f t="shared" si="28"/>
        <v>58384793.857084274</v>
      </c>
      <c r="EW48" s="28">
        <f t="shared" si="28"/>
        <v>57971139.537199296</v>
      </c>
      <c r="EX48" s="28">
        <f t="shared" si="28"/>
        <v>57553951.919998631</v>
      </c>
      <c r="EY48" s="28">
        <f t="shared" si="28"/>
        <v>57133200.825234376</v>
      </c>
      <c r="EZ48" s="28">
        <f t="shared" si="28"/>
        <v>56708855.814869009</v>
      </c>
      <c r="FA48" s="28">
        <f t="shared" si="28"/>
        <v>56280886.190873437</v>
      </c>
      <c r="FB48" s="28">
        <f t="shared" si="28"/>
        <v>55849260.993006237</v>
      </c>
      <c r="FC48" s="28">
        <f t="shared" si="28"/>
        <v>55413948.996573925</v>
      </c>
      <c r="FD48" s="28">
        <f t="shared" si="28"/>
        <v>54974918.710172087</v>
      </c>
      <c r="FE48" s="28">
        <f t="shared" si="28"/>
        <v>54532138.37340723</v>
      </c>
      <c r="FF48" s="28">
        <f t="shared" si="28"/>
        <v>54085575.954599172</v>
      </c>
      <c r="FG48" s="28">
        <f t="shared" si="28"/>
        <v>53635199.148463801</v>
      </c>
      <c r="FH48" s="28">
        <f t="shared" si="28"/>
        <v>53180975.373776019</v>
      </c>
      <c r="FI48" s="28">
        <f t="shared" si="28"/>
        <v>52722871.771012783</v>
      </c>
      <c r="FJ48" s="28">
        <f t="shared" si="28"/>
        <v>52260855.199975945</v>
      </c>
      <c r="FK48" s="28">
        <f t="shared" si="28"/>
        <v>51794892.237394832</v>
      </c>
      <c r="FL48" s="28">
        <f t="shared" si="28"/>
        <v>51324949.174508341</v>
      </c>
      <c r="FM48" s="28">
        <f t="shared" si="28"/>
        <v>50850992.014626354</v>
      </c>
      <c r="FN48" s="28">
        <f t="shared" si="28"/>
        <v>50372986.47067038</v>
      </c>
      <c r="FO48" s="28">
        <f t="shared" si="28"/>
        <v>49890897.96269311</v>
      </c>
      <c r="FP48" s="28">
        <f t="shared" si="28"/>
        <v>49404691.615376875</v>
      </c>
      <c r="FQ48" s="28">
        <f t="shared" si="28"/>
        <v>48914332.255510643</v>
      </c>
      <c r="FR48" s="28">
        <f t="shared" si="28"/>
        <v>48419784.409445554</v>
      </c>
      <c r="FS48" s="28">
        <f t="shared" si="28"/>
        <v>47921012.30052866</v>
      </c>
      <c r="FT48" s="28">
        <f t="shared" si="28"/>
        <v>47417979.846514769</v>
      </c>
      <c r="FU48" s="28">
        <f t="shared" si="28"/>
        <v>46910650.656956173</v>
      </c>
      <c r="FV48" s="28">
        <f t="shared" si="28"/>
        <v>46398988.030570097</v>
      </c>
      <c r="FW48" s="28">
        <f t="shared" si="28"/>
        <v>45882954.952583641</v>
      </c>
      <c r="FX48" s="28">
        <f t="shared" si="28"/>
        <v>45362514.092056051</v>
      </c>
      <c r="FY48" s="28">
        <f t="shared" si="28"/>
        <v>44837627.799178123</v>
      </c>
      <c r="FZ48" s="28">
        <f t="shared" si="28"/>
        <v>44308258.102548525</v>
      </c>
      <c r="GA48" s="28">
        <f t="shared" si="28"/>
        <v>43774366.706426881</v>
      </c>
      <c r="GB48" s="28">
        <f t="shared" si="28"/>
        <v>43235914.987963371</v>
      </c>
      <c r="GC48" s="28">
        <f t="shared" si="28"/>
        <v>42692863.994404651</v>
      </c>
      <c r="GD48" s="28">
        <f t="shared" si="28"/>
        <v>42145174.440275952</v>
      </c>
      <c r="GE48" s="28">
        <f t="shared" si="28"/>
        <v>41592806.704539068</v>
      </c>
      <c r="GF48" s="28">
        <f t="shared" si="28"/>
        <v>41035720.827726096</v>
      </c>
      <c r="GG48" s="28">
        <f t="shared" si="28"/>
        <v>40473876.509048678</v>
      </c>
      <c r="GH48" s="28">
        <f t="shared" si="28"/>
        <v>39907233.103482559</v>
      </c>
      <c r="GI48" s="28">
        <f t="shared" si="28"/>
        <v>39335749.618827231</v>
      </c>
      <c r="GJ48" s="28">
        <f t="shared" si="28"/>
        <v>38759384.712740473</v>
      </c>
      <c r="GK48" s="28">
        <f t="shared" si="28"/>
        <v>38178096.689747557</v>
      </c>
      <c r="GL48" s="28">
        <f t="shared" si="28"/>
        <v>37591843.498224907</v>
      </c>
      <c r="GM48" s="28">
        <f t="shared" si="28"/>
        <v>37000582.727358006</v>
      </c>
      <c r="GN48" s="28">
        <f t="shared" si="28"/>
        <v>36404271.604073279</v>
      </c>
      <c r="GO48" s="28">
        <f t="shared" si="28"/>
        <v>35802866.989943832</v>
      </c>
      <c r="GP48" s="28">
        <f t="shared" ref="GP48:JA48" si="29">IF($D$15=GP46,$D$20,GO53)</f>
        <v>35196325.378068693</v>
      </c>
      <c r="GQ48" s="28">
        <f t="shared" si="29"/>
        <v>34584602.889925458</v>
      </c>
      <c r="GR48" s="28">
        <f t="shared" si="29"/>
        <v>33967655.272195995</v>
      </c>
      <c r="GS48" s="28">
        <f t="shared" si="29"/>
        <v>33345437.893565092</v>
      </c>
      <c r="GT48" s="28">
        <f t="shared" si="29"/>
        <v>32717905.741491716</v>
      </c>
      <c r="GU48" s="28">
        <f t="shared" si="29"/>
        <v>32085013.418952711</v>
      </c>
      <c r="GV48" s="28">
        <f t="shared" si="29"/>
        <v>31446715.141158685</v>
      </c>
      <c r="GW48" s="28">
        <f t="shared" si="29"/>
        <v>30802964.732241835</v>
      </c>
      <c r="GX48" s="28">
        <f t="shared" si="29"/>
        <v>30153715.621915489</v>
      </c>
      <c r="GY48" s="28">
        <f t="shared" si="29"/>
        <v>29498920.842105106</v>
      </c>
      <c r="GZ48" s="28">
        <f t="shared" si="29"/>
        <v>28838533.023550507</v>
      </c>
      <c r="HA48" s="28">
        <f t="shared" si="29"/>
        <v>28172504.392379086</v>
      </c>
      <c r="HB48" s="28">
        <f t="shared" si="29"/>
        <v>27500786.766649745</v>
      </c>
      <c r="HC48" s="28">
        <f t="shared" si="29"/>
        <v>26823331.552867301</v>
      </c>
      <c r="HD48" s="28">
        <f t="shared" si="29"/>
        <v>26140089.742467131</v>
      </c>
      <c r="HE48" s="28">
        <f t="shared" si="29"/>
        <v>25451011.908269793</v>
      </c>
      <c r="HF48" s="28">
        <f t="shared" si="29"/>
        <v>24756048.200905353</v>
      </c>
      <c r="HG48" s="28">
        <f t="shared" si="29"/>
        <v>24055148.345207173</v>
      </c>
      <c r="HH48" s="28">
        <f t="shared" si="29"/>
        <v>23348261.636574905</v>
      </c>
      <c r="HI48" s="28">
        <f t="shared" si="29"/>
        <v>22635336.937306404</v>
      </c>
      <c r="HJ48" s="28">
        <f t="shared" si="29"/>
        <v>21916322.672898319</v>
      </c>
      <c r="HK48" s="28">
        <f t="shared" si="29"/>
        <v>21191166.828315079</v>
      </c>
      <c r="HL48" s="28">
        <f t="shared" si="29"/>
        <v>20459816.944226027</v>
      </c>
      <c r="HM48" s="28">
        <f t="shared" si="29"/>
        <v>19722220.113210376</v>
      </c>
      <c r="HN48" s="28">
        <f t="shared" si="29"/>
        <v>18978322.975929804</v>
      </c>
      <c r="HO48" s="28">
        <f t="shared" si="29"/>
        <v>18228071.717268292</v>
      </c>
      <c r="HP48" s="28">
        <f t="shared" si="29"/>
        <v>17471412.062439047</v>
      </c>
      <c r="HQ48" s="28">
        <f t="shared" si="29"/>
        <v>16708289.273058135</v>
      </c>
      <c r="HR48" s="28">
        <f t="shared" si="29"/>
        <v>15938648.143184595</v>
      </c>
      <c r="HS48" s="28">
        <f t="shared" si="29"/>
        <v>15162432.995326718</v>
      </c>
      <c r="HT48" s="28">
        <f t="shared" si="29"/>
        <v>14379587.676414222</v>
      </c>
      <c r="HU48" s="28">
        <f t="shared" si="29"/>
        <v>13590055.553736014</v>
      </c>
      <c r="HV48" s="28">
        <f t="shared" si="29"/>
        <v>12793779.510843264</v>
      </c>
      <c r="HW48" s="28">
        <f t="shared" si="29"/>
        <v>11990701.943417471</v>
      </c>
      <c r="HX48" s="28">
        <f t="shared" si="29"/>
        <v>11180764.755103249</v>
      </c>
      <c r="HY48" s="28">
        <f t="shared" si="29"/>
        <v>10363909.353305511</v>
      </c>
      <c r="HZ48" s="28">
        <f t="shared" si="29"/>
        <v>9540076.6449507494</v>
      </c>
      <c r="IA48" s="28">
        <f t="shared" si="29"/>
        <v>8709207.0322121251</v>
      </c>
      <c r="IB48" s="28">
        <f t="shared" si="29"/>
        <v>7871240.4081980251</v>
      </c>
      <c r="IC48" s="28">
        <f t="shared" si="29"/>
        <v>7026116.1526038041</v>
      </c>
      <c r="ID48" s="28">
        <f t="shared" si="29"/>
        <v>6173773.1273263823</v>
      </c>
      <c r="IE48" s="28">
        <f t="shared" si="29"/>
        <v>5314149.6720413826</v>
      </c>
      <c r="IF48" s="28">
        <f t="shared" si="29"/>
        <v>4447183.5997424908</v>
      </c>
      <c r="IG48" s="28">
        <f t="shared" si="29"/>
        <v>3572812.1922427118</v>
      </c>
      <c r="IH48" s="28">
        <f t="shared" si="29"/>
        <v>2690972.1956372061</v>
      </c>
      <c r="II48" s="28">
        <f t="shared" si="29"/>
        <v>1801599.8157273615</v>
      </c>
      <c r="IJ48" s="28">
        <f t="shared" si="29"/>
        <v>904630.71340578713</v>
      </c>
      <c r="IK48" s="28">
        <f t="shared" si="29"/>
        <v>1.8825521692633629E-6</v>
      </c>
      <c r="IL48" s="28">
        <f t="shared" si="29"/>
        <v>1.8986323023758207E-6</v>
      </c>
      <c r="IM48" s="28">
        <f t="shared" si="29"/>
        <v>1.9148497866252808E-6</v>
      </c>
      <c r="IN48" s="28">
        <f t="shared" si="29"/>
        <v>1.9312057952193716E-6</v>
      </c>
      <c r="IO48" s="28">
        <f t="shared" si="29"/>
        <v>1.9477015113868705E-6</v>
      </c>
      <c r="IP48" s="28">
        <f t="shared" si="29"/>
        <v>1.9643381284633001E-6</v>
      </c>
      <c r="IQ48" s="28">
        <f t="shared" si="29"/>
        <v>1.9811168499772575E-6</v>
      </c>
      <c r="IR48" s="28">
        <f t="shared" si="29"/>
        <v>1.9980388897374799E-6</v>
      </c>
      <c r="IS48" s="28">
        <f t="shared" si="29"/>
        <v>2.0151054719206541E-6</v>
      </c>
      <c r="IT48" s="28">
        <f t="shared" si="29"/>
        <v>2.0323178311599766E-6</v>
      </c>
      <c r="IU48" s="28">
        <f t="shared" si="29"/>
        <v>2.0496772126344679E-6</v>
      </c>
      <c r="IV48" s="28">
        <f t="shared" si="29"/>
        <v>2.0671848721590538E-6</v>
      </c>
      <c r="IW48" s="28">
        <f t="shared" si="29"/>
        <v>2.0848420762754124E-6</v>
      </c>
      <c r="IX48" s="28">
        <f t="shared" si="29"/>
        <v>2.1026501023435983E-6</v>
      </c>
      <c r="IY48" s="28">
        <f t="shared" si="29"/>
        <v>2.1206102386344499E-6</v>
      </c>
      <c r="IZ48" s="28">
        <f t="shared" si="29"/>
        <v>2.1387237844227857E-6</v>
      </c>
      <c r="JA48" s="28">
        <f t="shared" si="29"/>
        <v>2.1569920500813969E-6</v>
      </c>
      <c r="JB48" s="28">
        <f t="shared" ref="JB48:LM48" si="30">IF($D$15=JB46,$D$20,JA53)</f>
        <v>2.1754163571758422E-6</v>
      </c>
      <c r="JC48" s="28">
        <f t="shared" si="30"/>
        <v>2.1939980385600526E-6</v>
      </c>
      <c r="JD48" s="28">
        <f t="shared" si="30"/>
        <v>2.2127384384727531E-6</v>
      </c>
      <c r="JE48" s="28">
        <f t="shared" si="30"/>
        <v>2.2316389126347077E-6</v>
      </c>
      <c r="JF48" s="28">
        <f t="shared" si="30"/>
        <v>2.250700828346796E-6</v>
      </c>
      <c r="JG48" s="28">
        <f t="shared" si="30"/>
        <v>2.2699255645889247E-6</v>
      </c>
      <c r="JH48" s="28">
        <f t="shared" si="30"/>
        <v>2.2893145121197886E-6</v>
      </c>
      <c r="JI48" s="28">
        <f t="shared" si="30"/>
        <v>2.3088690735774787E-6</v>
      </c>
      <c r="JJ48" s="28">
        <f t="shared" si="30"/>
        <v>2.3285906635809529E-6</v>
      </c>
      <c r="JK48" s="28">
        <f t="shared" si="30"/>
        <v>2.3484807088323737E-6</v>
      </c>
      <c r="JL48" s="28">
        <f t="shared" si="30"/>
        <v>2.368540648220317E-6</v>
      </c>
      <c r="JM48" s="28">
        <f t="shared" si="30"/>
        <v>2.3887719329238653E-6</v>
      </c>
      <c r="JN48" s="28">
        <f t="shared" si="30"/>
        <v>2.4091760265175899E-6</v>
      </c>
      <c r="JO48" s="28">
        <f t="shared" si="30"/>
        <v>2.4297544050774278E-6</v>
      </c>
      <c r="JP48" s="28">
        <f t="shared" si="30"/>
        <v>2.450508557287464E-6</v>
      </c>
      <c r="JQ48" s="28">
        <f t="shared" si="30"/>
        <v>2.4714399845476279E-6</v>
      </c>
      <c r="JR48" s="28">
        <f t="shared" si="30"/>
        <v>2.4925502010823055E-6</v>
      </c>
      <c r="JS48" s="28">
        <f t="shared" si="30"/>
        <v>2.5138407340498836E-6</v>
      </c>
      <c r="JT48" s="28">
        <f t="shared" si="30"/>
        <v>2.5353131236532263E-6</v>
      </c>
      <c r="JU48" s="28">
        <f t="shared" si="30"/>
        <v>2.5569689232510977E-6</v>
      </c>
      <c r="JV48" s="28">
        <f t="shared" si="30"/>
        <v>2.5788096994705343E-6</v>
      </c>
      <c r="JW48" s="28">
        <f t="shared" si="30"/>
        <v>2.6008370323201787E-6</v>
      </c>
      <c r="JX48" s="28">
        <f t="shared" si="30"/>
        <v>2.6230525153045801E-6</v>
      </c>
      <c r="JY48" s="28">
        <f t="shared" si="30"/>
        <v>2.6454577555394733E-6</v>
      </c>
      <c r="JZ48" s="28">
        <f t="shared" si="30"/>
        <v>2.6680543738680397E-6</v>
      </c>
      <c r="KA48" s="28">
        <f t="shared" si="30"/>
        <v>2.6908440049781626E-6</v>
      </c>
      <c r="KB48" s="28">
        <f t="shared" si="30"/>
        <v>2.7138282975206845E-6</v>
      </c>
      <c r="KC48" s="28">
        <f t="shared" si="30"/>
        <v>2.7370089142286736E-6</v>
      </c>
      <c r="KD48" s="28">
        <f t="shared" si="30"/>
        <v>2.7603875320377103E-6</v>
      </c>
      <c r="KE48" s="28">
        <f t="shared" si="30"/>
        <v>2.783965842207199E-6</v>
      </c>
      <c r="KF48" s="28">
        <f t="shared" si="30"/>
        <v>2.8077455504427188E-6</v>
      </c>
      <c r="KG48" s="28">
        <f t="shared" si="30"/>
        <v>2.8317283770194172E-6</v>
      </c>
      <c r="KH48" s="28">
        <f t="shared" si="30"/>
        <v>2.8559160569064581E-6</v>
      </c>
      <c r="KI48" s="28">
        <f t="shared" si="30"/>
        <v>2.880310339892534E-6</v>
      </c>
      <c r="KJ48" s="28">
        <f t="shared" si="30"/>
        <v>2.9049129907124494E-6</v>
      </c>
      <c r="KK48" s="28">
        <f t="shared" si="30"/>
        <v>2.9297257891747848E-6</v>
      </c>
      <c r="KL48" s="28">
        <f t="shared" si="30"/>
        <v>2.9547505302906526E-6</v>
      </c>
      <c r="KM48" s="28">
        <f t="shared" si="30"/>
        <v>2.9799890244035517E-6</v>
      </c>
      <c r="KN48" s="28">
        <f t="shared" si="30"/>
        <v>3.0054430973203322E-6</v>
      </c>
      <c r="KO48" s="28">
        <f t="shared" si="30"/>
        <v>3.0311145904432768E-6</v>
      </c>
      <c r="KP48" s="28">
        <f t="shared" si="30"/>
        <v>3.0570053609033133E-6</v>
      </c>
      <c r="KQ48" s="28">
        <f t="shared" si="30"/>
        <v>3.0831172816943625E-6</v>
      </c>
      <c r="KR48" s="28">
        <f t="shared" si="30"/>
        <v>3.1094522418088351E-6</v>
      </c>
      <c r="KS48" s="28">
        <f t="shared" si="30"/>
        <v>3.1360121463742856E-6</v>
      </c>
      <c r="KT48" s="28">
        <f t="shared" si="30"/>
        <v>3.1627989167912324E-6</v>
      </c>
      <c r="KU48" s="28">
        <f t="shared" si="30"/>
        <v>3.1898144908721574E-6</v>
      </c>
      <c r="KV48" s="28">
        <f t="shared" si="30"/>
        <v>3.2170608229816905E-6</v>
      </c>
      <c r="KW48" s="28">
        <f t="shared" si="30"/>
        <v>3.2445398841779924E-6</v>
      </c>
      <c r="KX48" s="28">
        <f t="shared" si="30"/>
        <v>3.2722536623553462E-6</v>
      </c>
      <c r="KY48" s="28">
        <f t="shared" si="30"/>
        <v>3.3002041623879646E-6</v>
      </c>
      <c r="KZ48" s="28">
        <f t="shared" si="30"/>
        <v>3.3283934062750284E-6</v>
      </c>
      <c r="LA48" s="28">
        <f t="shared" si="30"/>
        <v>3.3568234332869608E-6</v>
      </c>
      <c r="LB48" s="28">
        <f t="shared" si="30"/>
        <v>3.3854963001129537E-6</v>
      </c>
      <c r="LC48" s="28">
        <f t="shared" si="30"/>
        <v>3.4144140810097519E-6</v>
      </c>
      <c r="LD48" s="28">
        <f t="shared" si="30"/>
        <v>3.4435788679517102E-6</v>
      </c>
      <c r="LE48" s="28">
        <f t="shared" si="30"/>
        <v>3.472992770782131E-6</v>
      </c>
      <c r="LF48" s="28">
        <f t="shared" si="30"/>
        <v>3.502657917365895E-6</v>
      </c>
      <c r="LG48" s="28">
        <f t="shared" si="30"/>
        <v>3.5325764537433954E-6</v>
      </c>
      <c r="LH48" s="28">
        <f t="shared" si="30"/>
        <v>3.562750544285787E-6</v>
      </c>
      <c r="LI48" s="28">
        <f t="shared" si="30"/>
        <v>3.5931823718515615E-6</v>
      </c>
      <c r="LJ48" s="28">
        <f t="shared" si="30"/>
        <v>3.6238741379444602E-6</v>
      </c>
      <c r="LK48" s="28">
        <f t="shared" si="30"/>
        <v>3.6548280628727358E-6</v>
      </c>
      <c r="LL48" s="28">
        <f t="shared" si="30"/>
        <v>3.6860463859097739E-6</v>
      </c>
      <c r="LM48" s="28">
        <f t="shared" si="30"/>
        <v>3.7175313654560867E-6</v>
      </c>
      <c r="LN48" s="28">
        <f t="shared" ref="LN48:MY48" si="31">IF($D$15=LN46,$D$20,LM53)</f>
        <v>3.7492852792026906E-6</v>
      </c>
      <c r="LO48" s="28">
        <f t="shared" si="31"/>
        <v>3.7813104242958803E-6</v>
      </c>
      <c r="LP48" s="28">
        <f t="shared" si="31"/>
        <v>3.8136091175034075E-6</v>
      </c>
      <c r="LQ48" s="28">
        <f t="shared" si="31"/>
        <v>3.8461836953820825E-6</v>
      </c>
      <c r="LR48" s="28">
        <f t="shared" si="31"/>
        <v>3.8790365144468045E-6</v>
      </c>
      <c r="LS48" s="28">
        <f t="shared" si="31"/>
        <v>3.9121699513410379E-6</v>
      </c>
      <c r="LT48" s="28">
        <f t="shared" si="31"/>
        <v>3.945586403008743E-6</v>
      </c>
      <c r="LU48" s="28">
        <f t="shared" si="31"/>
        <v>3.9792882868677762E-6</v>
      </c>
      <c r="LV48" s="28">
        <f t="shared" si="31"/>
        <v>4.0132780409847717E-6</v>
      </c>
      <c r="LW48" s="28">
        <f t="shared" si="31"/>
        <v>4.0475581242515164E-6</v>
      </c>
      <c r="LX48" s="28">
        <f t="shared" si="31"/>
        <v>4.0821310165628315E-6</v>
      </c>
      <c r="LY48" s="28">
        <f t="shared" si="31"/>
        <v>4.1169992189959727E-6</v>
      </c>
      <c r="LZ48" s="28">
        <f t="shared" si="31"/>
        <v>4.1521652539915637E-6</v>
      </c>
      <c r="MA48" s="28">
        <f t="shared" si="31"/>
        <v>4.1876316655360748E-6</v>
      </c>
      <c r="MB48" s="28">
        <f t="shared" si="31"/>
        <v>4.2234010193458618E-6</v>
      </c>
      <c r="MC48" s="28">
        <f t="shared" si="31"/>
        <v>4.2594759030527744E-6</v>
      </c>
      <c r="MD48" s="28">
        <f t="shared" si="31"/>
        <v>4.2958589263913505E-6</v>
      </c>
      <c r="ME48" s="28">
        <f t="shared" si="31"/>
        <v>4.3325527213876096E-6</v>
      </c>
      <c r="MF48" s="28">
        <f t="shared" si="31"/>
        <v>4.369559942549462E-6</v>
      </c>
      <c r="MG48" s="28">
        <f t="shared" si="31"/>
        <v>4.4068832670587388E-6</v>
      </c>
      <c r="MH48" s="28">
        <f t="shared" si="31"/>
        <v>4.4445253949648654E-6</v>
      </c>
      <c r="MI48" s="28">
        <f t="shared" si="31"/>
        <v>4.4824890493801902E-6</v>
      </c>
      <c r="MJ48" s="28">
        <f t="shared" si="31"/>
        <v>4.5207769766769795E-6</v>
      </c>
      <c r="MK48" s="28">
        <f t="shared" si="31"/>
        <v>4.5593919466860951E-6</v>
      </c>
      <c r="ML48" s="28">
        <f t="shared" si="31"/>
        <v>4.5983367528973721E-6</v>
      </c>
      <c r="MM48" s="28">
        <f t="shared" si="31"/>
        <v>4.6376142126617036E-6</v>
      </c>
      <c r="MN48" s="28">
        <f t="shared" si="31"/>
        <v>4.6772271673948553E-6</v>
      </c>
      <c r="MO48" s="28">
        <f t="shared" si="31"/>
        <v>4.7171784827830193E-6</v>
      </c>
      <c r="MP48" s="28">
        <f t="shared" si="31"/>
        <v>4.7574710489901245E-6</v>
      </c>
      <c r="MQ48" s="28">
        <f t="shared" si="31"/>
        <v>4.798107780866915E-6</v>
      </c>
      <c r="MR48" s="28">
        <f t="shared" si="31"/>
        <v>4.8390916181618196E-6</v>
      </c>
      <c r="MS48" s="28">
        <f t="shared" si="31"/>
        <v>4.8804255257336187E-6</v>
      </c>
      <c r="MT48" s="28">
        <f t="shared" si="31"/>
        <v>4.9221124937659263E-6</v>
      </c>
      <c r="MU48" s="28">
        <f t="shared" si="31"/>
        <v>4.9641555379835101E-6</v>
      </c>
      <c r="MV48" s="28">
        <f t="shared" si="31"/>
        <v>5.0065576998704522E-6</v>
      </c>
      <c r="MW48" s="28">
        <f t="shared" si="31"/>
        <v>5.0493220468901789E-6</v>
      </c>
      <c r="MX48" s="28">
        <f t="shared" si="31"/>
        <v>5.0924516727073657E-6</v>
      </c>
      <c r="MY48" s="28">
        <f t="shared" si="31"/>
        <v>5.1359496974117414E-6</v>
      </c>
    </row>
    <row r="49" spans="3:363" x14ac:dyDescent="0.35">
      <c r="C49" s="4" t="s">
        <v>344</v>
      </c>
      <c r="D49" s="23">
        <f>IF($D$15=D46,0,IF($D$15&lt;=D46,IF(($D$15=D46),$D$20,IF(($D$15+$D$14-1)&gt;=D46,$D$21,0)),0))</f>
        <v>0</v>
      </c>
      <c r="E49" s="23">
        <f>IF($D$15=E46,0,IF($D$15&lt;=E46,IF(($D$15=E46),$D$20,IF(($D$15+$D$14-1)&gt;=E46,$D$21,0)),0))</f>
        <v>0</v>
      </c>
      <c r="F49" s="23">
        <f>IF($D$15=F46,0,IF($D$15&lt;=F46,IF(($D$15=F46),$D$20,IF(($D$15+$D$14-1)&gt;=F46,$D$21,0)),0))</f>
        <v>5735724.1793214288</v>
      </c>
      <c r="G49" s="23">
        <f>IF($D$15=G46,0,IF($D$15&lt;=G46,IF(($D$15=G46),$D$20,IF(($D$15+$D$14-1)&gt;=G46,$D$21,0)),0))</f>
        <v>5735724.1793214288</v>
      </c>
      <c r="H49" s="23">
        <f t="shared" ref="H49:BR49" si="32">IF($D$15=H46,0,IF($D$15&lt;=H46,IF(($D$15=H46),$D$20,IF(($D$15+$D$14-1)&gt;=H46,$D$21,0)),0))</f>
        <v>5735724.1793214288</v>
      </c>
      <c r="I49" s="23">
        <f t="shared" si="32"/>
        <v>5735724.1793214288</v>
      </c>
      <c r="J49" s="23">
        <f t="shared" si="32"/>
        <v>5735724.1793214288</v>
      </c>
      <c r="K49" s="23">
        <f t="shared" si="32"/>
        <v>5735724.1793214288</v>
      </c>
      <c r="L49" s="23">
        <f t="shared" si="32"/>
        <v>5735724.1793214288</v>
      </c>
      <c r="M49" s="23">
        <f t="shared" si="32"/>
        <v>5735724.1793214288</v>
      </c>
      <c r="N49" s="23">
        <f t="shared" si="32"/>
        <v>5735724.1793214288</v>
      </c>
      <c r="O49" s="23">
        <f t="shared" si="32"/>
        <v>5735724.1793214288</v>
      </c>
      <c r="P49" s="23">
        <f t="shared" si="32"/>
        <v>5735724.1793214288</v>
      </c>
      <c r="Q49" s="23">
        <f t="shared" si="32"/>
        <v>5735724.1793214288</v>
      </c>
      <c r="R49" s="23">
        <f t="shared" si="32"/>
        <v>5735724.1793214288</v>
      </c>
      <c r="S49" s="23">
        <f t="shared" si="32"/>
        <v>0</v>
      </c>
      <c r="T49" s="23">
        <f t="shared" si="32"/>
        <v>0</v>
      </c>
      <c r="U49" s="23">
        <f t="shared" si="32"/>
        <v>0</v>
      </c>
      <c r="V49" s="23">
        <f t="shared" si="32"/>
        <v>0</v>
      </c>
      <c r="W49" s="23">
        <f t="shared" si="32"/>
        <v>0</v>
      </c>
      <c r="X49" s="23">
        <f t="shared" si="32"/>
        <v>0</v>
      </c>
      <c r="Y49" s="23">
        <f t="shared" si="32"/>
        <v>0</v>
      </c>
      <c r="Z49" s="23">
        <f t="shared" si="32"/>
        <v>0</v>
      </c>
      <c r="AA49" s="23">
        <f t="shared" si="32"/>
        <v>0</v>
      </c>
      <c r="AB49" s="23">
        <f t="shared" si="32"/>
        <v>0</v>
      </c>
      <c r="AC49" s="23">
        <f t="shared" si="32"/>
        <v>0</v>
      </c>
      <c r="AD49" s="23">
        <f t="shared" si="32"/>
        <v>0</v>
      </c>
      <c r="AE49" s="23">
        <f t="shared" si="32"/>
        <v>0</v>
      </c>
      <c r="AF49" s="23">
        <f t="shared" si="32"/>
        <v>0</v>
      </c>
      <c r="AG49" s="23">
        <f t="shared" si="32"/>
        <v>0</v>
      </c>
      <c r="AH49" s="23">
        <f t="shared" si="32"/>
        <v>0</v>
      </c>
      <c r="AI49" s="23">
        <f t="shared" si="32"/>
        <v>0</v>
      </c>
      <c r="AJ49" s="23">
        <f t="shared" si="32"/>
        <v>0</v>
      </c>
      <c r="AK49" s="23">
        <f t="shared" si="32"/>
        <v>0</v>
      </c>
      <c r="AL49" s="23">
        <f t="shared" si="32"/>
        <v>0</v>
      </c>
      <c r="AM49" s="23">
        <f t="shared" si="32"/>
        <v>0</v>
      </c>
      <c r="AN49" s="23">
        <f t="shared" si="32"/>
        <v>0</v>
      </c>
      <c r="AO49" s="23">
        <f t="shared" si="32"/>
        <v>0</v>
      </c>
      <c r="AP49" s="23">
        <f t="shared" si="32"/>
        <v>0</v>
      </c>
      <c r="AQ49" s="23">
        <f t="shared" si="32"/>
        <v>0</v>
      </c>
      <c r="AR49" s="23">
        <f t="shared" si="32"/>
        <v>0</v>
      </c>
      <c r="AS49" s="23">
        <f t="shared" si="32"/>
        <v>0</v>
      </c>
      <c r="AT49" s="23">
        <f t="shared" si="32"/>
        <v>0</v>
      </c>
      <c r="AU49" s="23">
        <f t="shared" si="32"/>
        <v>0</v>
      </c>
      <c r="AV49" s="23">
        <f t="shared" si="32"/>
        <v>0</v>
      </c>
      <c r="AW49" s="23">
        <f t="shared" si="32"/>
        <v>0</v>
      </c>
      <c r="AX49" s="23">
        <f t="shared" si="32"/>
        <v>0</v>
      </c>
      <c r="AY49" s="23">
        <f t="shared" si="32"/>
        <v>0</v>
      </c>
      <c r="AZ49" s="23">
        <f t="shared" si="32"/>
        <v>0</v>
      </c>
      <c r="BA49" s="23">
        <f t="shared" si="32"/>
        <v>0</v>
      </c>
      <c r="BB49" s="23">
        <f t="shared" si="32"/>
        <v>0</v>
      </c>
      <c r="BC49" s="23">
        <f t="shared" si="32"/>
        <v>0</v>
      </c>
      <c r="BD49" s="23">
        <f t="shared" si="32"/>
        <v>0</v>
      </c>
      <c r="BE49" s="23">
        <f t="shared" si="32"/>
        <v>0</v>
      </c>
      <c r="BF49" s="23">
        <f t="shared" si="32"/>
        <v>0</v>
      </c>
      <c r="BG49" s="23">
        <f t="shared" si="32"/>
        <v>0</v>
      </c>
      <c r="BH49" s="23">
        <f t="shared" si="32"/>
        <v>0</v>
      </c>
      <c r="BI49" s="23">
        <f t="shared" si="32"/>
        <v>0</v>
      </c>
      <c r="BJ49" s="23">
        <f t="shared" si="32"/>
        <v>0</v>
      </c>
      <c r="BK49" s="23">
        <f t="shared" si="32"/>
        <v>0</v>
      </c>
      <c r="BL49" s="23">
        <f t="shared" si="32"/>
        <v>0</v>
      </c>
      <c r="BM49" s="23">
        <f t="shared" si="32"/>
        <v>0</v>
      </c>
      <c r="BN49" s="23">
        <f t="shared" si="32"/>
        <v>0</v>
      </c>
      <c r="BO49" s="23">
        <f t="shared" si="32"/>
        <v>0</v>
      </c>
      <c r="BP49" s="23">
        <f t="shared" si="32"/>
        <v>0</v>
      </c>
      <c r="BQ49" s="23">
        <f t="shared" si="32"/>
        <v>0</v>
      </c>
      <c r="BR49" s="23">
        <f t="shared" si="32"/>
        <v>0</v>
      </c>
      <c r="BS49" s="23">
        <f t="shared" ref="BS49:ED49" si="33">IF($D$15=BS46,0,IF($D$15&lt;=BS46,IF(($D$15=BS46),$D$20,IF(($D$15+$D$14-1)&gt;=BS46,$D$21,0)),0))</f>
        <v>0</v>
      </c>
      <c r="BT49" s="23">
        <f t="shared" si="33"/>
        <v>0</v>
      </c>
      <c r="BU49" s="23">
        <f t="shared" si="33"/>
        <v>0</v>
      </c>
      <c r="BV49" s="23">
        <f t="shared" si="33"/>
        <v>0</v>
      </c>
      <c r="BW49" s="23">
        <f t="shared" si="33"/>
        <v>0</v>
      </c>
      <c r="BX49" s="23">
        <f t="shared" si="33"/>
        <v>0</v>
      </c>
      <c r="BY49" s="23">
        <f t="shared" si="33"/>
        <v>0</v>
      </c>
      <c r="BZ49" s="23">
        <f t="shared" si="33"/>
        <v>0</v>
      </c>
      <c r="CA49" s="23">
        <f t="shared" si="33"/>
        <v>0</v>
      </c>
      <c r="CB49" s="23">
        <f t="shared" si="33"/>
        <v>0</v>
      </c>
      <c r="CC49" s="23">
        <f t="shared" si="33"/>
        <v>0</v>
      </c>
      <c r="CD49" s="23">
        <f t="shared" si="33"/>
        <v>0</v>
      </c>
      <c r="CE49" s="23">
        <f t="shared" si="33"/>
        <v>0</v>
      </c>
      <c r="CF49" s="23">
        <f t="shared" si="33"/>
        <v>0</v>
      </c>
      <c r="CG49" s="23">
        <f t="shared" si="33"/>
        <v>0</v>
      </c>
      <c r="CH49" s="23">
        <f t="shared" si="33"/>
        <v>0</v>
      </c>
      <c r="CI49" s="23">
        <f t="shared" si="33"/>
        <v>0</v>
      </c>
      <c r="CJ49" s="23">
        <f t="shared" si="33"/>
        <v>0</v>
      </c>
      <c r="CK49" s="23">
        <f t="shared" si="33"/>
        <v>0</v>
      </c>
      <c r="CL49" s="23">
        <f t="shared" si="33"/>
        <v>0</v>
      </c>
      <c r="CM49" s="23">
        <f t="shared" si="33"/>
        <v>0</v>
      </c>
      <c r="CN49" s="23">
        <f t="shared" si="33"/>
        <v>0</v>
      </c>
      <c r="CO49" s="23">
        <f t="shared" si="33"/>
        <v>0</v>
      </c>
      <c r="CP49" s="23">
        <f t="shared" si="33"/>
        <v>0</v>
      </c>
      <c r="CQ49" s="23">
        <f t="shared" si="33"/>
        <v>0</v>
      </c>
      <c r="CR49" s="23">
        <f t="shared" si="33"/>
        <v>0</v>
      </c>
      <c r="CS49" s="23">
        <f t="shared" si="33"/>
        <v>0</v>
      </c>
      <c r="CT49" s="23">
        <f t="shared" si="33"/>
        <v>0</v>
      </c>
      <c r="CU49" s="23">
        <f t="shared" si="33"/>
        <v>0</v>
      </c>
      <c r="CV49" s="23">
        <f t="shared" si="33"/>
        <v>0</v>
      </c>
      <c r="CW49" s="23">
        <f t="shared" si="33"/>
        <v>0</v>
      </c>
      <c r="CX49" s="23">
        <f t="shared" si="33"/>
        <v>0</v>
      </c>
      <c r="CY49" s="23">
        <f t="shared" si="33"/>
        <v>0</v>
      </c>
      <c r="CZ49" s="23">
        <f t="shared" si="33"/>
        <v>0</v>
      </c>
      <c r="DA49" s="23">
        <f t="shared" si="33"/>
        <v>0</v>
      </c>
      <c r="DB49" s="23">
        <f t="shared" si="33"/>
        <v>0</v>
      </c>
      <c r="DC49" s="23">
        <f t="shared" si="33"/>
        <v>0</v>
      </c>
      <c r="DD49" s="23">
        <f t="shared" si="33"/>
        <v>0</v>
      </c>
      <c r="DE49" s="23">
        <f t="shared" si="33"/>
        <v>0</v>
      </c>
      <c r="DF49" s="23">
        <f t="shared" si="33"/>
        <v>0</v>
      </c>
      <c r="DG49" s="23">
        <f t="shared" si="33"/>
        <v>0</v>
      </c>
      <c r="DH49" s="23">
        <f t="shared" si="33"/>
        <v>0</v>
      </c>
      <c r="DI49" s="23">
        <f t="shared" si="33"/>
        <v>0</v>
      </c>
      <c r="DJ49" s="23">
        <f t="shared" si="33"/>
        <v>0</v>
      </c>
      <c r="DK49" s="23">
        <f t="shared" si="33"/>
        <v>0</v>
      </c>
      <c r="DL49" s="23">
        <f t="shared" si="33"/>
        <v>0</v>
      </c>
      <c r="DM49" s="23">
        <f t="shared" si="33"/>
        <v>0</v>
      </c>
      <c r="DN49" s="23">
        <f t="shared" si="33"/>
        <v>0</v>
      </c>
      <c r="DO49" s="23">
        <f t="shared" si="33"/>
        <v>0</v>
      </c>
      <c r="DP49" s="23">
        <f t="shared" si="33"/>
        <v>0</v>
      </c>
      <c r="DQ49" s="23">
        <f t="shared" si="33"/>
        <v>0</v>
      </c>
      <c r="DR49" s="23">
        <f t="shared" si="33"/>
        <v>0</v>
      </c>
      <c r="DS49" s="23">
        <f t="shared" si="33"/>
        <v>0</v>
      </c>
      <c r="DT49" s="23">
        <f t="shared" si="33"/>
        <v>0</v>
      </c>
      <c r="DU49" s="23">
        <f t="shared" si="33"/>
        <v>0</v>
      </c>
      <c r="DV49" s="23">
        <f t="shared" si="33"/>
        <v>0</v>
      </c>
      <c r="DW49" s="23">
        <f t="shared" si="33"/>
        <v>0</v>
      </c>
      <c r="DX49" s="23">
        <f t="shared" si="33"/>
        <v>0</v>
      </c>
      <c r="DY49" s="23">
        <f t="shared" si="33"/>
        <v>0</v>
      </c>
      <c r="DZ49" s="23">
        <f t="shared" si="33"/>
        <v>0</v>
      </c>
      <c r="EA49" s="23">
        <f t="shared" si="33"/>
        <v>0</v>
      </c>
      <c r="EB49" s="23">
        <f t="shared" si="33"/>
        <v>0</v>
      </c>
      <c r="EC49" s="23">
        <f t="shared" si="33"/>
        <v>0</v>
      </c>
      <c r="ED49" s="23">
        <f t="shared" si="33"/>
        <v>0</v>
      </c>
      <c r="EE49" s="23">
        <f t="shared" ref="EE49:GP49" si="34">IF($D$15=EE46,0,IF($D$15&lt;=EE46,IF(($D$15=EE46),$D$20,IF(($D$15+$D$14-1)&gt;=EE46,$D$21,0)),0))</f>
        <v>0</v>
      </c>
      <c r="EF49" s="23">
        <f t="shared" si="34"/>
        <v>0</v>
      </c>
      <c r="EG49" s="23">
        <f t="shared" si="34"/>
        <v>0</v>
      </c>
      <c r="EH49" s="23">
        <f t="shared" si="34"/>
        <v>0</v>
      </c>
      <c r="EI49" s="23">
        <f t="shared" si="34"/>
        <v>0</v>
      </c>
      <c r="EJ49" s="23">
        <f t="shared" si="34"/>
        <v>0</v>
      </c>
      <c r="EK49" s="23">
        <f t="shared" si="34"/>
        <v>0</v>
      </c>
      <c r="EL49" s="23">
        <f t="shared" si="34"/>
        <v>0</v>
      </c>
      <c r="EM49" s="23">
        <f t="shared" si="34"/>
        <v>0</v>
      </c>
      <c r="EN49" s="23">
        <f t="shared" si="34"/>
        <v>0</v>
      </c>
      <c r="EO49" s="23">
        <f t="shared" si="34"/>
        <v>0</v>
      </c>
      <c r="EP49" s="23">
        <f t="shared" si="34"/>
        <v>0</v>
      </c>
      <c r="EQ49" s="23">
        <f t="shared" si="34"/>
        <v>0</v>
      </c>
      <c r="ER49" s="23">
        <f t="shared" si="34"/>
        <v>0</v>
      </c>
      <c r="ES49" s="23">
        <f t="shared" si="34"/>
        <v>0</v>
      </c>
      <c r="ET49" s="23">
        <f t="shared" si="34"/>
        <v>0</v>
      </c>
      <c r="EU49" s="23">
        <f t="shared" si="34"/>
        <v>0</v>
      </c>
      <c r="EV49" s="23">
        <f t="shared" si="34"/>
        <v>0</v>
      </c>
      <c r="EW49" s="23">
        <f t="shared" si="34"/>
        <v>0</v>
      </c>
      <c r="EX49" s="23">
        <f t="shared" si="34"/>
        <v>0</v>
      </c>
      <c r="EY49" s="23">
        <f t="shared" si="34"/>
        <v>0</v>
      </c>
      <c r="EZ49" s="23">
        <f t="shared" si="34"/>
        <v>0</v>
      </c>
      <c r="FA49" s="23">
        <f t="shared" si="34"/>
        <v>0</v>
      </c>
      <c r="FB49" s="23">
        <f t="shared" si="34"/>
        <v>0</v>
      </c>
      <c r="FC49" s="23">
        <f t="shared" si="34"/>
        <v>0</v>
      </c>
      <c r="FD49" s="23">
        <f t="shared" si="34"/>
        <v>0</v>
      </c>
      <c r="FE49" s="23">
        <f t="shared" si="34"/>
        <v>0</v>
      </c>
      <c r="FF49" s="23">
        <f t="shared" si="34"/>
        <v>0</v>
      </c>
      <c r="FG49" s="23">
        <f t="shared" si="34"/>
        <v>0</v>
      </c>
      <c r="FH49" s="23">
        <f t="shared" si="34"/>
        <v>0</v>
      </c>
      <c r="FI49" s="23">
        <f t="shared" si="34"/>
        <v>0</v>
      </c>
      <c r="FJ49" s="23">
        <f t="shared" si="34"/>
        <v>0</v>
      </c>
      <c r="FK49" s="23">
        <f t="shared" si="34"/>
        <v>0</v>
      </c>
      <c r="FL49" s="23">
        <f t="shared" si="34"/>
        <v>0</v>
      </c>
      <c r="FM49" s="23">
        <f t="shared" si="34"/>
        <v>0</v>
      </c>
      <c r="FN49" s="23">
        <f t="shared" si="34"/>
        <v>0</v>
      </c>
      <c r="FO49" s="23">
        <f t="shared" si="34"/>
        <v>0</v>
      </c>
      <c r="FP49" s="23">
        <f t="shared" si="34"/>
        <v>0</v>
      </c>
      <c r="FQ49" s="23">
        <f t="shared" si="34"/>
        <v>0</v>
      </c>
      <c r="FR49" s="23">
        <f t="shared" si="34"/>
        <v>0</v>
      </c>
      <c r="FS49" s="23">
        <f t="shared" si="34"/>
        <v>0</v>
      </c>
      <c r="FT49" s="23">
        <f t="shared" si="34"/>
        <v>0</v>
      </c>
      <c r="FU49" s="23">
        <f t="shared" si="34"/>
        <v>0</v>
      </c>
      <c r="FV49" s="23">
        <f t="shared" si="34"/>
        <v>0</v>
      </c>
      <c r="FW49" s="23">
        <f t="shared" si="34"/>
        <v>0</v>
      </c>
      <c r="FX49" s="23">
        <f t="shared" si="34"/>
        <v>0</v>
      </c>
      <c r="FY49" s="23">
        <f t="shared" si="34"/>
        <v>0</v>
      </c>
      <c r="FZ49" s="23">
        <f t="shared" si="34"/>
        <v>0</v>
      </c>
      <c r="GA49" s="23">
        <f t="shared" si="34"/>
        <v>0</v>
      </c>
      <c r="GB49" s="23">
        <f t="shared" si="34"/>
        <v>0</v>
      </c>
      <c r="GC49" s="23">
        <f t="shared" si="34"/>
        <v>0</v>
      </c>
      <c r="GD49" s="23">
        <f t="shared" si="34"/>
        <v>0</v>
      </c>
      <c r="GE49" s="23">
        <f t="shared" si="34"/>
        <v>0</v>
      </c>
      <c r="GF49" s="23">
        <f t="shared" si="34"/>
        <v>0</v>
      </c>
      <c r="GG49" s="23">
        <f t="shared" si="34"/>
        <v>0</v>
      </c>
      <c r="GH49" s="23">
        <f t="shared" si="34"/>
        <v>0</v>
      </c>
      <c r="GI49" s="23">
        <f t="shared" si="34"/>
        <v>0</v>
      </c>
      <c r="GJ49" s="23">
        <f t="shared" si="34"/>
        <v>0</v>
      </c>
      <c r="GK49" s="23">
        <f t="shared" si="34"/>
        <v>0</v>
      </c>
      <c r="GL49" s="23">
        <f t="shared" si="34"/>
        <v>0</v>
      </c>
      <c r="GM49" s="23">
        <f t="shared" si="34"/>
        <v>0</v>
      </c>
      <c r="GN49" s="23">
        <f t="shared" si="34"/>
        <v>0</v>
      </c>
      <c r="GO49" s="23">
        <f t="shared" si="34"/>
        <v>0</v>
      </c>
      <c r="GP49" s="23">
        <f t="shared" si="34"/>
        <v>0</v>
      </c>
      <c r="GQ49" s="23">
        <f t="shared" ref="GQ49:JB49" si="35">IF($D$15=GQ46,0,IF($D$15&lt;=GQ46,IF(($D$15=GQ46),$D$20,IF(($D$15+$D$14-1)&gt;=GQ46,$D$21,0)),0))</f>
        <v>0</v>
      </c>
      <c r="GR49" s="23">
        <f t="shared" si="35"/>
        <v>0</v>
      </c>
      <c r="GS49" s="23">
        <f t="shared" si="35"/>
        <v>0</v>
      </c>
      <c r="GT49" s="23">
        <f t="shared" si="35"/>
        <v>0</v>
      </c>
      <c r="GU49" s="23">
        <f t="shared" si="35"/>
        <v>0</v>
      </c>
      <c r="GV49" s="23">
        <f t="shared" si="35"/>
        <v>0</v>
      </c>
      <c r="GW49" s="23">
        <f t="shared" si="35"/>
        <v>0</v>
      </c>
      <c r="GX49" s="23">
        <f t="shared" si="35"/>
        <v>0</v>
      </c>
      <c r="GY49" s="23">
        <f t="shared" si="35"/>
        <v>0</v>
      </c>
      <c r="GZ49" s="23">
        <f t="shared" si="35"/>
        <v>0</v>
      </c>
      <c r="HA49" s="23">
        <f t="shared" si="35"/>
        <v>0</v>
      </c>
      <c r="HB49" s="23">
        <f t="shared" si="35"/>
        <v>0</v>
      </c>
      <c r="HC49" s="23">
        <f t="shared" si="35"/>
        <v>0</v>
      </c>
      <c r="HD49" s="23">
        <f t="shared" si="35"/>
        <v>0</v>
      </c>
      <c r="HE49" s="23">
        <f t="shared" si="35"/>
        <v>0</v>
      </c>
      <c r="HF49" s="23">
        <f t="shared" si="35"/>
        <v>0</v>
      </c>
      <c r="HG49" s="23">
        <f t="shared" si="35"/>
        <v>0</v>
      </c>
      <c r="HH49" s="23">
        <f t="shared" si="35"/>
        <v>0</v>
      </c>
      <c r="HI49" s="23">
        <f t="shared" si="35"/>
        <v>0</v>
      </c>
      <c r="HJ49" s="23">
        <f t="shared" si="35"/>
        <v>0</v>
      </c>
      <c r="HK49" s="23">
        <f t="shared" si="35"/>
        <v>0</v>
      </c>
      <c r="HL49" s="23">
        <f t="shared" si="35"/>
        <v>0</v>
      </c>
      <c r="HM49" s="23">
        <f t="shared" si="35"/>
        <v>0</v>
      </c>
      <c r="HN49" s="23">
        <f t="shared" si="35"/>
        <v>0</v>
      </c>
      <c r="HO49" s="23">
        <f t="shared" si="35"/>
        <v>0</v>
      </c>
      <c r="HP49" s="23">
        <f t="shared" si="35"/>
        <v>0</v>
      </c>
      <c r="HQ49" s="23">
        <f t="shared" si="35"/>
        <v>0</v>
      </c>
      <c r="HR49" s="23">
        <f t="shared" si="35"/>
        <v>0</v>
      </c>
      <c r="HS49" s="23">
        <f t="shared" si="35"/>
        <v>0</v>
      </c>
      <c r="HT49" s="23">
        <f t="shared" si="35"/>
        <v>0</v>
      </c>
      <c r="HU49" s="23">
        <f t="shared" si="35"/>
        <v>0</v>
      </c>
      <c r="HV49" s="23">
        <f t="shared" si="35"/>
        <v>0</v>
      </c>
      <c r="HW49" s="23">
        <f t="shared" si="35"/>
        <v>0</v>
      </c>
      <c r="HX49" s="23">
        <f t="shared" si="35"/>
        <v>0</v>
      </c>
      <c r="HY49" s="23">
        <f t="shared" si="35"/>
        <v>0</v>
      </c>
      <c r="HZ49" s="23">
        <f t="shared" si="35"/>
        <v>0</v>
      </c>
      <c r="IA49" s="23">
        <f t="shared" si="35"/>
        <v>0</v>
      </c>
      <c r="IB49" s="23">
        <f t="shared" si="35"/>
        <v>0</v>
      </c>
      <c r="IC49" s="23">
        <f t="shared" si="35"/>
        <v>0</v>
      </c>
      <c r="ID49" s="23">
        <f t="shared" si="35"/>
        <v>0</v>
      </c>
      <c r="IE49" s="23">
        <f t="shared" si="35"/>
        <v>0</v>
      </c>
      <c r="IF49" s="23">
        <f t="shared" si="35"/>
        <v>0</v>
      </c>
      <c r="IG49" s="23">
        <f t="shared" si="35"/>
        <v>0</v>
      </c>
      <c r="IH49" s="23">
        <f t="shared" si="35"/>
        <v>0</v>
      </c>
      <c r="II49" s="23">
        <f t="shared" si="35"/>
        <v>0</v>
      </c>
      <c r="IJ49" s="23">
        <f t="shared" si="35"/>
        <v>0</v>
      </c>
      <c r="IK49" s="23">
        <f t="shared" si="35"/>
        <v>0</v>
      </c>
      <c r="IL49" s="23">
        <f t="shared" si="35"/>
        <v>0</v>
      </c>
      <c r="IM49" s="23">
        <f t="shared" si="35"/>
        <v>0</v>
      </c>
      <c r="IN49" s="23">
        <f t="shared" si="35"/>
        <v>0</v>
      </c>
      <c r="IO49" s="23">
        <f t="shared" si="35"/>
        <v>0</v>
      </c>
      <c r="IP49" s="23">
        <f t="shared" si="35"/>
        <v>0</v>
      </c>
      <c r="IQ49" s="23">
        <f t="shared" si="35"/>
        <v>0</v>
      </c>
      <c r="IR49" s="23">
        <f t="shared" si="35"/>
        <v>0</v>
      </c>
      <c r="IS49" s="23">
        <f t="shared" si="35"/>
        <v>0</v>
      </c>
      <c r="IT49" s="23">
        <f t="shared" si="35"/>
        <v>0</v>
      </c>
      <c r="IU49" s="23">
        <f t="shared" si="35"/>
        <v>0</v>
      </c>
      <c r="IV49" s="23">
        <f t="shared" si="35"/>
        <v>0</v>
      </c>
      <c r="IW49" s="23">
        <f t="shared" si="35"/>
        <v>0</v>
      </c>
      <c r="IX49" s="23">
        <f t="shared" si="35"/>
        <v>0</v>
      </c>
      <c r="IY49" s="23">
        <f t="shared" si="35"/>
        <v>0</v>
      </c>
      <c r="IZ49" s="23">
        <f t="shared" si="35"/>
        <v>0</v>
      </c>
      <c r="JA49" s="23">
        <f t="shared" si="35"/>
        <v>0</v>
      </c>
      <c r="JB49" s="23">
        <f t="shared" si="35"/>
        <v>0</v>
      </c>
      <c r="JC49" s="23">
        <f t="shared" ref="JC49:LN49" si="36">IF($D$15=JC46,0,IF($D$15&lt;=JC46,IF(($D$15=JC46),$D$20,IF(($D$15+$D$14-1)&gt;=JC46,$D$21,0)),0))</f>
        <v>0</v>
      </c>
      <c r="JD49" s="23">
        <f t="shared" si="36"/>
        <v>0</v>
      </c>
      <c r="JE49" s="23">
        <f t="shared" si="36"/>
        <v>0</v>
      </c>
      <c r="JF49" s="23">
        <f t="shared" si="36"/>
        <v>0</v>
      </c>
      <c r="JG49" s="23">
        <f t="shared" si="36"/>
        <v>0</v>
      </c>
      <c r="JH49" s="23">
        <f t="shared" si="36"/>
        <v>0</v>
      </c>
      <c r="JI49" s="23">
        <f t="shared" si="36"/>
        <v>0</v>
      </c>
      <c r="JJ49" s="23">
        <f t="shared" si="36"/>
        <v>0</v>
      </c>
      <c r="JK49" s="23">
        <f t="shared" si="36"/>
        <v>0</v>
      </c>
      <c r="JL49" s="23">
        <f t="shared" si="36"/>
        <v>0</v>
      </c>
      <c r="JM49" s="23">
        <f t="shared" si="36"/>
        <v>0</v>
      </c>
      <c r="JN49" s="23">
        <f t="shared" si="36"/>
        <v>0</v>
      </c>
      <c r="JO49" s="23">
        <f t="shared" si="36"/>
        <v>0</v>
      </c>
      <c r="JP49" s="23">
        <f t="shared" si="36"/>
        <v>0</v>
      </c>
      <c r="JQ49" s="23">
        <f t="shared" si="36"/>
        <v>0</v>
      </c>
      <c r="JR49" s="23">
        <f t="shared" si="36"/>
        <v>0</v>
      </c>
      <c r="JS49" s="23">
        <f t="shared" si="36"/>
        <v>0</v>
      </c>
      <c r="JT49" s="23">
        <f t="shared" si="36"/>
        <v>0</v>
      </c>
      <c r="JU49" s="23">
        <f t="shared" si="36"/>
        <v>0</v>
      </c>
      <c r="JV49" s="23">
        <f t="shared" si="36"/>
        <v>0</v>
      </c>
      <c r="JW49" s="23">
        <f t="shared" si="36"/>
        <v>0</v>
      </c>
      <c r="JX49" s="23">
        <f t="shared" si="36"/>
        <v>0</v>
      </c>
      <c r="JY49" s="23">
        <f t="shared" si="36"/>
        <v>0</v>
      </c>
      <c r="JZ49" s="23">
        <f t="shared" si="36"/>
        <v>0</v>
      </c>
      <c r="KA49" s="23">
        <f t="shared" si="36"/>
        <v>0</v>
      </c>
      <c r="KB49" s="23">
        <f t="shared" si="36"/>
        <v>0</v>
      </c>
      <c r="KC49" s="23">
        <f t="shared" si="36"/>
        <v>0</v>
      </c>
      <c r="KD49" s="23">
        <f t="shared" si="36"/>
        <v>0</v>
      </c>
      <c r="KE49" s="23">
        <f t="shared" si="36"/>
        <v>0</v>
      </c>
      <c r="KF49" s="23">
        <f t="shared" si="36"/>
        <v>0</v>
      </c>
      <c r="KG49" s="23">
        <f t="shared" si="36"/>
        <v>0</v>
      </c>
      <c r="KH49" s="23">
        <f t="shared" si="36"/>
        <v>0</v>
      </c>
      <c r="KI49" s="23">
        <f t="shared" si="36"/>
        <v>0</v>
      </c>
      <c r="KJ49" s="23">
        <f t="shared" si="36"/>
        <v>0</v>
      </c>
      <c r="KK49" s="23">
        <f t="shared" si="36"/>
        <v>0</v>
      </c>
      <c r="KL49" s="23">
        <f t="shared" si="36"/>
        <v>0</v>
      </c>
      <c r="KM49" s="23">
        <f t="shared" si="36"/>
        <v>0</v>
      </c>
      <c r="KN49" s="23">
        <f t="shared" si="36"/>
        <v>0</v>
      </c>
      <c r="KO49" s="23">
        <f t="shared" si="36"/>
        <v>0</v>
      </c>
      <c r="KP49" s="23">
        <f t="shared" si="36"/>
        <v>0</v>
      </c>
      <c r="KQ49" s="23">
        <f t="shared" si="36"/>
        <v>0</v>
      </c>
      <c r="KR49" s="23">
        <f t="shared" si="36"/>
        <v>0</v>
      </c>
      <c r="KS49" s="23">
        <f t="shared" si="36"/>
        <v>0</v>
      </c>
      <c r="KT49" s="23">
        <f t="shared" si="36"/>
        <v>0</v>
      </c>
      <c r="KU49" s="23">
        <f t="shared" si="36"/>
        <v>0</v>
      </c>
      <c r="KV49" s="23">
        <f t="shared" si="36"/>
        <v>0</v>
      </c>
      <c r="KW49" s="23">
        <f t="shared" si="36"/>
        <v>0</v>
      </c>
      <c r="KX49" s="23">
        <f t="shared" si="36"/>
        <v>0</v>
      </c>
      <c r="KY49" s="23">
        <f t="shared" si="36"/>
        <v>0</v>
      </c>
      <c r="KZ49" s="23">
        <f t="shared" si="36"/>
        <v>0</v>
      </c>
      <c r="LA49" s="23">
        <f t="shared" si="36"/>
        <v>0</v>
      </c>
      <c r="LB49" s="23">
        <f t="shared" si="36"/>
        <v>0</v>
      </c>
      <c r="LC49" s="23">
        <f t="shared" si="36"/>
        <v>0</v>
      </c>
      <c r="LD49" s="23">
        <f t="shared" si="36"/>
        <v>0</v>
      </c>
      <c r="LE49" s="23">
        <f t="shared" si="36"/>
        <v>0</v>
      </c>
      <c r="LF49" s="23">
        <f t="shared" si="36"/>
        <v>0</v>
      </c>
      <c r="LG49" s="23">
        <f t="shared" si="36"/>
        <v>0</v>
      </c>
      <c r="LH49" s="23">
        <f t="shared" si="36"/>
        <v>0</v>
      </c>
      <c r="LI49" s="23">
        <f t="shared" si="36"/>
        <v>0</v>
      </c>
      <c r="LJ49" s="23">
        <f t="shared" si="36"/>
        <v>0</v>
      </c>
      <c r="LK49" s="23">
        <f t="shared" si="36"/>
        <v>0</v>
      </c>
      <c r="LL49" s="23">
        <f t="shared" si="36"/>
        <v>0</v>
      </c>
      <c r="LM49" s="23">
        <f t="shared" si="36"/>
        <v>0</v>
      </c>
      <c r="LN49" s="23">
        <f t="shared" si="36"/>
        <v>0</v>
      </c>
      <c r="LO49" s="23">
        <f t="shared" ref="LO49:MY49" si="37">IF($D$15=LO46,0,IF($D$15&lt;=LO46,IF(($D$15=LO46),$D$20,IF(($D$15+$D$14-1)&gt;=LO46,$D$21,0)),0))</f>
        <v>0</v>
      </c>
      <c r="LP49" s="23">
        <f t="shared" si="37"/>
        <v>0</v>
      </c>
      <c r="LQ49" s="23">
        <f t="shared" si="37"/>
        <v>0</v>
      </c>
      <c r="LR49" s="23">
        <f t="shared" si="37"/>
        <v>0</v>
      </c>
      <c r="LS49" s="23">
        <f t="shared" si="37"/>
        <v>0</v>
      </c>
      <c r="LT49" s="23">
        <f t="shared" si="37"/>
        <v>0</v>
      </c>
      <c r="LU49" s="23">
        <f t="shared" si="37"/>
        <v>0</v>
      </c>
      <c r="LV49" s="23">
        <f t="shared" si="37"/>
        <v>0</v>
      </c>
      <c r="LW49" s="23">
        <f t="shared" si="37"/>
        <v>0</v>
      </c>
      <c r="LX49" s="23">
        <f t="shared" si="37"/>
        <v>0</v>
      </c>
      <c r="LY49" s="23">
        <f t="shared" si="37"/>
        <v>0</v>
      </c>
      <c r="LZ49" s="23">
        <f t="shared" si="37"/>
        <v>0</v>
      </c>
      <c r="MA49" s="23">
        <f t="shared" si="37"/>
        <v>0</v>
      </c>
      <c r="MB49" s="23">
        <f t="shared" si="37"/>
        <v>0</v>
      </c>
      <c r="MC49" s="23">
        <f t="shared" si="37"/>
        <v>0</v>
      </c>
      <c r="MD49" s="23">
        <f t="shared" si="37"/>
        <v>0</v>
      </c>
      <c r="ME49" s="23">
        <f t="shared" si="37"/>
        <v>0</v>
      </c>
      <c r="MF49" s="23">
        <f t="shared" si="37"/>
        <v>0</v>
      </c>
      <c r="MG49" s="23">
        <f t="shared" si="37"/>
        <v>0</v>
      </c>
      <c r="MH49" s="23">
        <f t="shared" si="37"/>
        <v>0</v>
      </c>
      <c r="MI49" s="23">
        <f t="shared" si="37"/>
        <v>0</v>
      </c>
      <c r="MJ49" s="23">
        <f t="shared" si="37"/>
        <v>0</v>
      </c>
      <c r="MK49" s="23">
        <f t="shared" si="37"/>
        <v>0</v>
      </c>
      <c r="ML49" s="23">
        <f t="shared" si="37"/>
        <v>0</v>
      </c>
      <c r="MM49" s="23">
        <f t="shared" si="37"/>
        <v>0</v>
      </c>
      <c r="MN49" s="23">
        <f t="shared" si="37"/>
        <v>0</v>
      </c>
      <c r="MO49" s="23">
        <f t="shared" si="37"/>
        <v>0</v>
      </c>
      <c r="MP49" s="23">
        <f t="shared" si="37"/>
        <v>0</v>
      </c>
      <c r="MQ49" s="23">
        <f t="shared" si="37"/>
        <v>0</v>
      </c>
      <c r="MR49" s="23">
        <f t="shared" si="37"/>
        <v>0</v>
      </c>
      <c r="MS49" s="23">
        <f t="shared" si="37"/>
        <v>0</v>
      </c>
      <c r="MT49" s="23">
        <f t="shared" si="37"/>
        <v>0</v>
      </c>
      <c r="MU49" s="23">
        <f t="shared" si="37"/>
        <v>0</v>
      </c>
      <c r="MV49" s="23">
        <f t="shared" si="37"/>
        <v>0</v>
      </c>
      <c r="MW49" s="23">
        <f t="shared" si="37"/>
        <v>0</v>
      </c>
      <c r="MX49" s="23">
        <f t="shared" si="37"/>
        <v>0</v>
      </c>
      <c r="MY49" s="23">
        <f t="shared" si="37"/>
        <v>0</v>
      </c>
    </row>
    <row r="50" spans="3:363" x14ac:dyDescent="0.35">
      <c r="C50" s="4" t="s">
        <v>645</v>
      </c>
      <c r="D50" s="23">
        <f>IF(D46/12&lt;=$E$6,D48*($D$5+$E$5)/12,IF(D46/12&lt;=$F$6,D48*($D$5+$E$5+$F$5)/12,IF(D46/12&lt;=$G$6,D48*($D$5+$E$5+$F$5+$G$5)/12,IF(D46/12&lt;=$H$6,D48*($D$5+$E$5+$F$5+$G$5+$H$5)/12,IF(D46/12&lt;=$I$6,D48*($D$5+$E$5+$F$5+$G$5+$H$5+$I$5)/12,IF(D46/12&gt;$I$6,D48*($D$5+$E$5+$F$5+$G$5+$H$5+$I$5)/12))))))</f>
        <v>0</v>
      </c>
      <c r="E50" s="23">
        <f>IF(E46/12&lt;=$E$6,E48*($D$5+$E$5)/12,IF(E46/12&lt;=$F$6,E48*($D$5+$E$5+$F$5)/12,IF(E46/12&lt;=$G$6,E48*($D$5+$E$5+$F$5+$G$5)/12,IF(E46/12&lt;=$H$6,E48*($D$5+$E$5+$F$5+$G$5+$H$5)/12,IF(E46/12&lt;=$I$6,E48*($D$5+$E$5+$F$5+$G$5+$H$5+$I$5)/12,IF(E46/12&gt;$I$6,E48*($D$5+$E$5+$F$5+$G$5+$H$5+$I$5)/12))))))</f>
        <v>55851.614196142407</v>
      </c>
      <c r="F50" s="23">
        <f t="shared" ref="F50:BQ50" si="38">IF(F46/12&lt;=$E$6,F48*($D$5+$E$5)/12,IF(F46/12&lt;=$F$6,F48*($D$5+$E$5+$F$5)/12,IF(F46/12&lt;=$G$6,F48*($D$5+$E$5+$F$5+$G$5)/12,IF(F46/12&lt;=$H$6,F48*($D$5+$E$5+$F$5+$G$5+$H$5)/12,IF(F46/12&lt;=$I$6,F48*($D$5+$E$5+$F$5+$G$5+$H$5+$I$5)/12,IF(F46/12&gt;$I$6,F48*($D$5+$E$5+$F$5+$G$5+$H$5+$I$5)/12))))))</f>
        <v>56328.680067401125</v>
      </c>
      <c r="G50" s="23">
        <f t="shared" si="38"/>
        <v>105802.46490801405</v>
      </c>
      <c r="H50" s="23">
        <f t="shared" si="38"/>
        <v>155698.8383274739</v>
      </c>
      <c r="I50" s="23">
        <f>IF(I46/12&lt;=$E$6,I48*($D$5+$E$5)/12,IF(I46/12&lt;=$F$6,I48*($D$5+$E$5+$F$5)/12,IF(I46/12&lt;=$G$6,I48*($D$5+$E$5+$F$5+$G$5)/12,IF(I46/12&lt;=$H$6,I48*($D$5+$E$5+$F$5+$G$5+$H$5)/12,IF(I46/12&lt;=$I$6,I48*($D$5+$E$5+$F$5+$G$5+$H$5+$I$5)/12,IF(I46/12&gt;$I$6,I48*($D$5+$E$5+$F$5+$G$5+$H$5+$I$5)/12))))))</f>
        <v>206021.40993655825</v>
      </c>
      <c r="J50" s="23">
        <f t="shared" si="38"/>
        <v>256773.82017813693</v>
      </c>
      <c r="K50" s="23">
        <f t="shared" si="38"/>
        <v>307959.74059052899</v>
      </c>
      <c r="L50" s="23">
        <f t="shared" si="38"/>
        <v>359582.87407311029</v>
      </c>
      <c r="M50" s="23">
        <f t="shared" si="38"/>
        <v>411646.95515418868</v>
      </c>
      <c r="N50" s="23">
        <f t="shared" si="38"/>
        <v>464155.75026116794</v>
      </c>
      <c r="O50" s="23">
        <f t="shared" si="38"/>
        <v>517113.05799301923</v>
      </c>
      <c r="P50" s="23">
        <f t="shared" si="38"/>
        <v>570522.70939508022</v>
      </c>
      <c r="Q50" s="23">
        <f t="shared" si="38"/>
        <v>624388.56823620026</v>
      </c>
      <c r="R50" s="23">
        <f t="shared" si="38"/>
        <v>678714.53128825501</v>
      </c>
      <c r="S50" s="23">
        <f t="shared" si="38"/>
        <v>733504.52860804601</v>
      </c>
      <c r="T50" s="23">
        <f t="shared" si="38"/>
        <v>739769.8797899062</v>
      </c>
      <c r="U50" s="23">
        <f t="shared" si="38"/>
        <v>746088.74751311168</v>
      </c>
      <c r="V50" s="23">
        <f t="shared" si="38"/>
        <v>752461.58889811963</v>
      </c>
      <c r="W50" s="23">
        <f t="shared" si="38"/>
        <v>758888.86496995774</v>
      </c>
      <c r="X50" s="23">
        <f t="shared" si="38"/>
        <v>765371.04069157608</v>
      </c>
      <c r="Y50" s="23">
        <f t="shared" si="38"/>
        <v>771908.58499748318</v>
      </c>
      <c r="Z50" s="23">
        <f t="shared" si="38"/>
        <v>770708.91489767341</v>
      </c>
      <c r="AA50" s="23">
        <f t="shared" si="38"/>
        <v>769498.99761576112</v>
      </c>
      <c r="AB50" s="23">
        <f t="shared" si="38"/>
        <v>768278.74562373245</v>
      </c>
      <c r="AC50" s="23">
        <f t="shared" si="38"/>
        <v>767048.07064593863</v>
      </c>
      <c r="AD50" s="23">
        <f t="shared" si="38"/>
        <v>765806.88365270931</v>
      </c>
      <c r="AE50" s="23">
        <f t="shared" si="38"/>
        <v>764555.09485391283</v>
      </c>
      <c r="AF50" s="23">
        <f t="shared" si="38"/>
        <v>763292.61369246</v>
      </c>
      <c r="AG50" s="23">
        <f t="shared" si="38"/>
        <v>762019.34883775318</v>
      </c>
      <c r="AH50" s="23">
        <f t="shared" si="38"/>
        <v>760735.20817907888</v>
      </c>
      <c r="AI50" s="23">
        <f t="shared" si="38"/>
        <v>759440.09881894523</v>
      </c>
      <c r="AJ50" s="23">
        <f t="shared" si="38"/>
        <v>758133.92706636025</v>
      </c>
      <c r="AK50" s="23">
        <f t="shared" si="38"/>
        <v>756816.59843005554</v>
      </c>
      <c r="AL50" s="23">
        <f t="shared" si="38"/>
        <v>755488.01761164889</v>
      </c>
      <c r="AM50" s="23">
        <f t="shared" si="38"/>
        <v>754148.08849875175</v>
      </c>
      <c r="AN50" s="23">
        <f t="shared" si="38"/>
        <v>752796.71415801533</v>
      </c>
      <c r="AO50" s="23">
        <f t="shared" si="38"/>
        <v>751433.79682811827</v>
      </c>
      <c r="AP50" s="23">
        <f t="shared" si="38"/>
        <v>750059.23791269527</v>
      </c>
      <c r="AQ50" s="23">
        <f t="shared" si="38"/>
        <v>748672.93797320279</v>
      </c>
      <c r="AR50" s="23">
        <f t="shared" si="38"/>
        <v>747274.79672172724</v>
      </c>
      <c r="AS50" s="23">
        <f t="shared" si="38"/>
        <v>745864.71301372873</v>
      </c>
      <c r="AT50" s="23">
        <f t="shared" si="38"/>
        <v>744442.58484072424</v>
      </c>
      <c r="AU50" s="23">
        <f t="shared" si="38"/>
        <v>743008.30932290887</v>
      </c>
      <c r="AV50" s="23">
        <f t="shared" si="38"/>
        <v>741561.7827017121</v>
      </c>
      <c r="AW50" s="23">
        <f t="shared" si="38"/>
        <v>740102.90033229254</v>
      </c>
      <c r="AX50" s="23">
        <f t="shared" si="38"/>
        <v>738631.55667596764</v>
      </c>
      <c r="AY50" s="23">
        <f t="shared" si="38"/>
        <v>737147.64529257815</v>
      </c>
      <c r="AZ50" s="23">
        <f t="shared" si="38"/>
        <v>735651.05883278896</v>
      </c>
      <c r="BA50" s="23">
        <f t="shared" si="38"/>
        <v>734141.68903032236</v>
      </c>
      <c r="BB50" s="23">
        <f t="shared" si="38"/>
        <v>732619.42669412645</v>
      </c>
      <c r="BC50" s="23">
        <f t="shared" si="38"/>
        <v>731084.1617004755</v>
      </c>
      <c r="BD50" s="23">
        <f t="shared" si="38"/>
        <v>729535.78298500367</v>
      </c>
      <c r="BE50" s="23">
        <f t="shared" si="38"/>
        <v>727974.17853467062</v>
      </c>
      <c r="BF50" s="23">
        <f t="shared" si="38"/>
        <v>726399.23537965759</v>
      </c>
      <c r="BG50" s="23">
        <f t="shared" si="38"/>
        <v>724810.83958519541</v>
      </c>
      <c r="BH50" s="23">
        <f t="shared" si="38"/>
        <v>723208.87624332227</v>
      </c>
      <c r="BI50" s="23">
        <f t="shared" si="38"/>
        <v>721593.22946457064</v>
      </c>
      <c r="BJ50" s="23">
        <f t="shared" si="38"/>
        <v>719963.78236958396</v>
      </c>
      <c r="BK50" s="23">
        <f t="shared" si="38"/>
        <v>718320.41708066093</v>
      </c>
      <c r="BL50" s="23">
        <f t="shared" si="38"/>
        <v>716663.01471322821</v>
      </c>
      <c r="BM50" s="23">
        <f t="shared" si="38"/>
        <v>714991.45536724024</v>
      </c>
      <c r="BN50" s="23">
        <f t="shared" si="38"/>
        <v>713305.61811850546</v>
      </c>
      <c r="BO50" s="23">
        <f t="shared" si="38"/>
        <v>711605.38100993773</v>
      </c>
      <c r="BP50" s="23">
        <f t="shared" si="38"/>
        <v>709890.62104273436</v>
      </c>
      <c r="BQ50" s="23">
        <f t="shared" si="38"/>
        <v>708161.21416747768</v>
      </c>
      <c r="BR50" s="23">
        <f t="shared" ref="BR50:EC50" si="39">IF(BR46/12&lt;=$E$6,BR48*($D$5+$E$5)/12,IF(BR46/12&lt;=$F$6,BR48*($D$5+$E$5+$F$5)/12,IF(BR46/12&lt;=$G$6,BR48*($D$5+$E$5+$F$5+$G$5)/12,IF(BR46/12&lt;=$H$6,BR48*($D$5+$E$5+$F$5+$G$5+$H$5)/12,IF(BR46/12&lt;=$I$6,BR48*($D$5+$E$5+$F$5+$G$5+$H$5+$I$5)/12,IF(BR46/12&gt;$I$6,BR48*($D$5+$E$5+$F$5+$G$5+$H$5+$I$5)/12))))))</f>
        <v>706417.03527516162</v>
      </c>
      <c r="BS50" s="23">
        <f t="shared" si="39"/>
        <v>704657.9581881403</v>
      </c>
      <c r="BT50" s="23">
        <f t="shared" si="39"/>
        <v>702883.85565100063</v>
      </c>
      <c r="BU50" s="23">
        <f t="shared" si="39"/>
        <v>701094.59932135639</v>
      </c>
      <c r="BV50" s="23">
        <f t="shared" si="39"/>
        <v>699290.05976056296</v>
      </c>
      <c r="BW50" s="23">
        <f t="shared" si="39"/>
        <v>697470.10642435437</v>
      </c>
      <c r="BX50" s="23">
        <f t="shared" si="39"/>
        <v>695634.60765339911</v>
      </c>
      <c r="BY50" s="23">
        <f t="shared" si="39"/>
        <v>693783.43066377519</v>
      </c>
      <c r="BZ50" s="23">
        <f t="shared" si="39"/>
        <v>691916.44153736497</v>
      </c>
      <c r="CA50" s="23">
        <f t="shared" si="39"/>
        <v>690033.5052121667</v>
      </c>
      <c r="CB50" s="23">
        <f t="shared" si="39"/>
        <v>688134.48547252396</v>
      </c>
      <c r="CC50" s="23">
        <f t="shared" si="39"/>
        <v>686219.24493927194</v>
      </c>
      <c r="CD50" s="23">
        <f t="shared" si="39"/>
        <v>684287.64505979815</v>
      </c>
      <c r="CE50" s="23">
        <f t="shared" si="39"/>
        <v>682339.54609802051</v>
      </c>
      <c r="CF50" s="23">
        <f t="shared" si="39"/>
        <v>680374.80712427793</v>
      </c>
      <c r="CG50" s="23">
        <f t="shared" si="39"/>
        <v>678393.28600513435</v>
      </c>
      <c r="CH50" s="23">
        <f t="shared" si="39"/>
        <v>676394.83939309826</v>
      </c>
      <c r="CI50" s="23">
        <f t="shared" si="39"/>
        <v>674379.32271625102</v>
      </c>
      <c r="CJ50" s="23">
        <f t="shared" si="39"/>
        <v>672346.59016778891</v>
      </c>
      <c r="CK50" s="23">
        <f t="shared" si="39"/>
        <v>670296.49469547556</v>
      </c>
      <c r="CL50" s="23">
        <f t="shared" si="39"/>
        <v>668228.88799100264</v>
      </c>
      <c r="CM50" s="23">
        <f t="shared" si="39"/>
        <v>666143.62047926243</v>
      </c>
      <c r="CN50" s="23">
        <f t="shared" si="39"/>
        <v>664040.54130752606</v>
      </c>
      <c r="CO50" s="23">
        <f t="shared" si="39"/>
        <v>661919.49833453132</v>
      </c>
      <c r="CP50" s="23">
        <f t="shared" si="39"/>
        <v>659780.33811947529</v>
      </c>
      <c r="CQ50" s="23">
        <f t="shared" si="39"/>
        <v>657622.90591091593</v>
      </c>
      <c r="CR50" s="23">
        <f t="shared" si="39"/>
        <v>655447.04563557496</v>
      </c>
      <c r="CS50" s="23">
        <f t="shared" si="39"/>
        <v>653252.59988704894</v>
      </c>
      <c r="CT50" s="23">
        <f t="shared" si="39"/>
        <v>651039.40991442068</v>
      </c>
      <c r="CU50" s="23">
        <f t="shared" si="39"/>
        <v>648807.31561077642</v>
      </c>
      <c r="CV50" s="23">
        <f t="shared" si="39"/>
        <v>646556.15550162189</v>
      </c>
      <c r="CW50" s="23">
        <f t="shared" si="39"/>
        <v>644285.76673320157</v>
      </c>
      <c r="CX50" s="23">
        <f t="shared" si="39"/>
        <v>641995.98506071756</v>
      </c>
      <c r="CY50" s="23">
        <f t="shared" si="39"/>
        <v>639686.64483644802</v>
      </c>
      <c r="CZ50" s="23">
        <f t="shared" si="39"/>
        <v>637357.57899776252</v>
      </c>
      <c r="DA50" s="23">
        <f t="shared" si="39"/>
        <v>635008.61905503843</v>
      </c>
      <c r="DB50" s="23">
        <f t="shared" si="39"/>
        <v>632639.59507947019</v>
      </c>
      <c r="DC50" s="23">
        <f t="shared" si="39"/>
        <v>630250.3356907774</v>
      </c>
      <c r="DD50" s="23">
        <f t="shared" si="39"/>
        <v>627840.66804480611</v>
      </c>
      <c r="DE50" s="23">
        <f t="shared" si="39"/>
        <v>625410.41782102548</v>
      </c>
      <c r="DF50" s="23">
        <f t="shared" si="39"/>
        <v>622959.40920991672</v>
      </c>
      <c r="DG50" s="23">
        <f t="shared" si="39"/>
        <v>620487.46490025485</v>
      </c>
      <c r="DH50" s="23">
        <f t="shared" si="39"/>
        <v>617994.40606628114</v>
      </c>
      <c r="DI50" s="23">
        <f t="shared" si="39"/>
        <v>615480.05235476734</v>
      </c>
      <c r="DJ50" s="23">
        <f t="shared" si="39"/>
        <v>612944.22187196778</v>
      </c>
      <c r="DK50" s="23">
        <f t="shared" si="39"/>
        <v>610386.73117046081</v>
      </c>
      <c r="DL50" s="23">
        <f t="shared" si="39"/>
        <v>607807.39523587853</v>
      </c>
      <c r="DM50" s="23">
        <f t="shared" si="39"/>
        <v>605206.02747352165</v>
      </c>
      <c r="DN50" s="23">
        <f t="shared" si="39"/>
        <v>602582.43969486142</v>
      </c>
      <c r="DO50" s="23">
        <f t="shared" si="39"/>
        <v>599936.44210392504</v>
      </c>
      <c r="DP50" s="23">
        <f t="shared" si="39"/>
        <v>597267.84328356606</v>
      </c>
      <c r="DQ50" s="23">
        <f t="shared" si="39"/>
        <v>594576.45018161659</v>
      </c>
      <c r="DR50" s="23">
        <f t="shared" si="39"/>
        <v>591862.0680969212</v>
      </c>
      <c r="DS50" s="23">
        <f t="shared" si="39"/>
        <v>589124.50066525245</v>
      </c>
      <c r="DT50" s="23">
        <f t="shared" si="39"/>
        <v>586363.54984510469</v>
      </c>
      <c r="DU50" s="23">
        <f t="shared" si="39"/>
        <v>583579.01590336836</v>
      </c>
      <c r="DV50" s="23">
        <f t="shared" si="39"/>
        <v>580770.6974008797</v>
      </c>
      <c r="DW50" s="23">
        <f t="shared" si="39"/>
        <v>577938.3911778488</v>
      </c>
      <c r="DX50" s="23">
        <f t="shared" si="39"/>
        <v>575081.89233916299</v>
      </c>
      <c r="DY50" s="23">
        <f t="shared" si="39"/>
        <v>572200.99423956347</v>
      </c>
      <c r="DZ50" s="23">
        <f t="shared" si="39"/>
        <v>569295.48846869648</v>
      </c>
      <c r="EA50" s="23">
        <f t="shared" si="39"/>
        <v>566365.16483603651</v>
      </c>
      <c r="EB50" s="23">
        <f t="shared" si="39"/>
        <v>563409.81135568104</v>
      </c>
      <c r="EC50" s="23">
        <f t="shared" si="39"/>
        <v>560429.21423101414</v>
      </c>
      <c r="ED50" s="23">
        <f t="shared" ref="ED50:GO50" si="40">IF(ED46/12&lt;=$E$6,ED48*($D$5+$E$5)/12,IF(ED46/12&lt;=$F$6,ED48*($D$5+$E$5+$F$5)/12,IF(ED46/12&lt;=$G$6,ED48*($D$5+$E$5+$F$5+$G$5)/12,IF(ED46/12&lt;=$H$6,ED48*($D$5+$E$5+$F$5+$G$5+$H$5)/12,IF(ED46/12&lt;=$I$6,ED48*($D$5+$E$5+$F$5+$G$5+$H$5+$I$5)/12,IF(ED46/12&gt;$I$6,ED48*($D$5+$E$5+$F$5+$G$5+$H$5+$I$5)/12))))))</f>
        <v>557423.15783924062</v>
      </c>
      <c r="EE50" s="23">
        <f t="shared" si="40"/>
        <v>554391.42471578752</v>
      </c>
      <c r="EF50" s="23">
        <f t="shared" si="40"/>
        <v>551333.79553857155</v>
      </c>
      <c r="EG50" s="23">
        <f t="shared" si="40"/>
        <v>548250.04911213357</v>
      </c>
      <c r="EH50" s="23">
        <f t="shared" si="40"/>
        <v>545139.96235163638</v>
      </c>
      <c r="EI50" s="23">
        <f t="shared" si="40"/>
        <v>542003.31026672665</v>
      </c>
      <c r="EJ50" s="23">
        <f t="shared" si="40"/>
        <v>538839.86594525829</v>
      </c>
      <c r="EK50" s="23">
        <f t="shared" si="40"/>
        <v>535649.40053687734</v>
      </c>
      <c r="EL50" s="23">
        <f t="shared" si="40"/>
        <v>532431.6832364666</v>
      </c>
      <c r="EM50" s="23">
        <f t="shared" si="40"/>
        <v>529186.48126744805</v>
      </c>
      <c r="EN50" s="23">
        <f t="shared" si="40"/>
        <v>525913.5598649442</v>
      </c>
      <c r="EO50" s="23">
        <f t="shared" si="40"/>
        <v>522612.68225879391</v>
      </c>
      <c r="EP50" s="23">
        <f t="shared" si="40"/>
        <v>519283.60965642444</v>
      </c>
      <c r="EQ50" s="23">
        <f t="shared" si="40"/>
        <v>515926.10122557642</v>
      </c>
      <c r="ER50" s="23">
        <f t="shared" si="40"/>
        <v>512539.91407688154</v>
      </c>
      <c r="ES50" s="23">
        <f t="shared" si="40"/>
        <v>509124.80324629159</v>
      </c>
      <c r="ET50" s="23">
        <f t="shared" si="40"/>
        <v>505680.52167735697</v>
      </c>
      <c r="EU50" s="23">
        <f t="shared" si="40"/>
        <v>502206.82020335441</v>
      </c>
      <c r="EV50" s="23">
        <f t="shared" si="40"/>
        <v>498703.44752926147</v>
      </c>
      <c r="EW50" s="23">
        <f t="shared" si="40"/>
        <v>495170.15021357732</v>
      </c>
      <c r="EX50" s="23">
        <f t="shared" si="40"/>
        <v>491606.67264998826</v>
      </c>
      <c r="EY50" s="23">
        <f t="shared" si="40"/>
        <v>488012.75704887696</v>
      </c>
      <c r="EZ50" s="23">
        <f t="shared" si="40"/>
        <v>484388.14341867273</v>
      </c>
      <c r="FA50" s="23">
        <f t="shared" si="40"/>
        <v>480732.56954704388</v>
      </c>
      <c r="FB50" s="23">
        <f t="shared" si="40"/>
        <v>477045.77098192828</v>
      </c>
      <c r="FC50" s="23">
        <f t="shared" si="40"/>
        <v>473327.48101240228</v>
      </c>
      <c r="FD50" s="23">
        <f t="shared" si="40"/>
        <v>469577.43064938654</v>
      </c>
      <c r="FE50" s="23">
        <f t="shared" si="40"/>
        <v>465795.34860618674</v>
      </c>
      <c r="FF50" s="23">
        <f t="shared" si="40"/>
        <v>461980.96127886791</v>
      </c>
      <c r="FG50" s="23">
        <f t="shared" si="40"/>
        <v>458133.99272646155</v>
      </c>
      <c r="FH50" s="23">
        <f t="shared" si="40"/>
        <v>454254.16465100343</v>
      </c>
      <c r="FI50" s="23">
        <f t="shared" si="40"/>
        <v>450341.19637740083</v>
      </c>
      <c r="FJ50" s="23">
        <f t="shared" si="40"/>
        <v>446394.80483312783</v>
      </c>
      <c r="FK50" s="23">
        <f t="shared" si="40"/>
        <v>442414.70452774753</v>
      </c>
      <c r="FL50" s="23">
        <f t="shared" si="40"/>
        <v>438400.60753225867</v>
      </c>
      <c r="FM50" s="23">
        <f t="shared" si="40"/>
        <v>434352.22345826676</v>
      </c>
      <c r="FN50" s="23">
        <f t="shared" si="40"/>
        <v>430269.25943697616</v>
      </c>
      <c r="FO50" s="23">
        <f t="shared" si="40"/>
        <v>426151.42009800364</v>
      </c>
      <c r="FP50" s="23">
        <f t="shared" si="40"/>
        <v>421998.40754801081</v>
      </c>
      <c r="FQ50" s="23">
        <f t="shared" si="40"/>
        <v>417809.92134915339</v>
      </c>
      <c r="FR50" s="23">
        <f t="shared" si="40"/>
        <v>413585.65849734744</v>
      </c>
      <c r="FS50" s="23">
        <f t="shared" si="40"/>
        <v>409325.31340034894</v>
      </c>
      <c r="FT50" s="23">
        <f t="shared" si="40"/>
        <v>405028.57785564702</v>
      </c>
      <c r="FU50" s="23">
        <f t="shared" si="40"/>
        <v>400695.14102816727</v>
      </c>
      <c r="FV50" s="23">
        <f t="shared" si="40"/>
        <v>396324.68942778622</v>
      </c>
      <c r="FW50" s="23">
        <f t="shared" si="40"/>
        <v>391916.90688665188</v>
      </c>
      <c r="FX50" s="23">
        <f t="shared" si="40"/>
        <v>387471.47453631205</v>
      </c>
      <c r="FY50" s="23">
        <f t="shared" si="40"/>
        <v>382988.07078464649</v>
      </c>
      <c r="FZ50" s="23">
        <f t="shared" si="40"/>
        <v>378466.37129260198</v>
      </c>
      <c r="GA50" s="23">
        <f t="shared" si="40"/>
        <v>373906.0489507296</v>
      </c>
      <c r="GB50" s="23">
        <f t="shared" si="40"/>
        <v>369306.77385552041</v>
      </c>
      <c r="GC50" s="23">
        <f t="shared" si="40"/>
        <v>364668.21328553971</v>
      </c>
      <c r="GD50" s="23">
        <f t="shared" si="40"/>
        <v>359990.0316773571</v>
      </c>
      <c r="GE50" s="23">
        <f t="shared" si="40"/>
        <v>355271.89060127124</v>
      </c>
      <c r="GF50" s="23">
        <f t="shared" si="40"/>
        <v>350513.44873682706</v>
      </c>
      <c r="GG50" s="23">
        <f t="shared" si="40"/>
        <v>345714.36184812413</v>
      </c>
      <c r="GH50" s="23">
        <f t="shared" si="40"/>
        <v>340874.28275891353</v>
      </c>
      <c r="GI50" s="23">
        <f t="shared" si="40"/>
        <v>335992.86132748256</v>
      </c>
      <c r="GJ50" s="23">
        <f t="shared" si="40"/>
        <v>331069.74442132487</v>
      </c>
      <c r="GK50" s="23">
        <f t="shared" si="40"/>
        <v>326104.5758915937</v>
      </c>
      <c r="GL50" s="23">
        <f t="shared" si="40"/>
        <v>321096.99654733774</v>
      </c>
      <c r="GM50" s="23">
        <f t="shared" si="40"/>
        <v>316046.64412951627</v>
      </c>
      <c r="GN50" s="23">
        <f t="shared" si="40"/>
        <v>310953.15328479256</v>
      </c>
      <c r="GO50" s="23">
        <f t="shared" si="40"/>
        <v>305816.15553910355</v>
      </c>
      <c r="GP50" s="23">
        <f t="shared" ref="GP50:JA50" si="41">IF(GP46/12&lt;=$E$6,GP48*($D$5+$E$5)/12,IF(GP46/12&lt;=$F$6,GP48*($D$5+$E$5+$F$5)/12,IF(GP46/12&lt;=$G$6,GP48*($D$5+$E$5+$F$5+$G$5)/12,IF(GP46/12&lt;=$H$6,GP48*($D$5+$E$5+$F$5+$G$5+$H$5)/12,IF(GP46/12&lt;=$I$6,GP48*($D$5+$E$5+$F$5+$G$5+$H$5+$I$5)/12,IF(GP46/12&gt;$I$6,GP48*($D$5+$E$5+$F$5+$G$5+$H$5+$I$5)/12))))))</f>
        <v>300635.27927100338</v>
      </c>
      <c r="GQ50" s="23">
        <f t="shared" si="41"/>
        <v>295410.14968477993</v>
      </c>
      <c r="GR50" s="23">
        <f t="shared" si="41"/>
        <v>290140.38878334075</v>
      </c>
      <c r="GS50" s="23">
        <f t="shared" si="41"/>
        <v>284825.61534086848</v>
      </c>
      <c r="GT50" s="23">
        <f t="shared" si="41"/>
        <v>279465.44487524172</v>
      </c>
      <c r="GU50" s="23">
        <f t="shared" si="41"/>
        <v>274059.48962022102</v>
      </c>
      <c r="GV50" s="23">
        <f t="shared" si="41"/>
        <v>268607.3584973971</v>
      </c>
      <c r="GW50" s="23">
        <f t="shared" si="41"/>
        <v>263108.65708789899</v>
      </c>
      <c r="GX50" s="23">
        <f t="shared" si="41"/>
        <v>257562.98760386146</v>
      </c>
      <c r="GY50" s="23">
        <f t="shared" si="41"/>
        <v>251969.94885964776</v>
      </c>
      <c r="GZ50" s="23">
        <f t="shared" si="41"/>
        <v>246329.13624282726</v>
      </c>
      <c r="HA50" s="23">
        <f t="shared" si="41"/>
        <v>240640.14168490469</v>
      </c>
      <c r="HB50" s="23">
        <f t="shared" si="41"/>
        <v>234902.55363179988</v>
      </c>
      <c r="HC50" s="23">
        <f t="shared" si="41"/>
        <v>229115.95701407487</v>
      </c>
      <c r="HD50" s="23">
        <f t="shared" si="41"/>
        <v>223279.93321690673</v>
      </c>
      <c r="HE50" s="23">
        <f t="shared" si="41"/>
        <v>217394.06004980448</v>
      </c>
      <c r="HF50" s="23">
        <f t="shared" si="41"/>
        <v>211457.91171606653</v>
      </c>
      <c r="HG50" s="23">
        <f t="shared" si="41"/>
        <v>205471.05878197795</v>
      </c>
      <c r="HH50" s="23">
        <f t="shared" si="41"/>
        <v>199433.06814574395</v>
      </c>
      <c r="HI50" s="23">
        <f t="shared" si="41"/>
        <v>193343.50300615886</v>
      </c>
      <c r="HJ50" s="23">
        <f t="shared" si="41"/>
        <v>187201.92283100646</v>
      </c>
      <c r="HK50" s="23">
        <f t="shared" si="41"/>
        <v>181007.8833251913</v>
      </c>
      <c r="HL50" s="23">
        <f t="shared" si="41"/>
        <v>174760.93639859729</v>
      </c>
      <c r="HM50" s="23">
        <f t="shared" si="41"/>
        <v>168460.63013367195</v>
      </c>
      <c r="HN50" s="23">
        <f t="shared" si="41"/>
        <v>162106.50875273373</v>
      </c>
      <c r="HO50" s="23">
        <f t="shared" si="41"/>
        <v>155698.11258499997</v>
      </c>
      <c r="HP50" s="23">
        <f t="shared" si="41"/>
        <v>149234.97803333352</v>
      </c>
      <c r="HQ50" s="23">
        <f t="shared" si="41"/>
        <v>142716.63754070489</v>
      </c>
      <c r="HR50" s="23">
        <f t="shared" si="41"/>
        <v>136142.61955636842</v>
      </c>
      <c r="HS50" s="23">
        <f t="shared" si="41"/>
        <v>129512.44850174904</v>
      </c>
      <c r="HT50" s="23">
        <f t="shared" si="41"/>
        <v>122825.64473603813</v>
      </c>
      <c r="HU50" s="23">
        <f t="shared" si="41"/>
        <v>116081.72452149511</v>
      </c>
      <c r="HV50" s="23">
        <f t="shared" si="41"/>
        <v>109280.19998845288</v>
      </c>
      <c r="HW50" s="23">
        <f t="shared" si="41"/>
        <v>102420.57910002423</v>
      </c>
      <c r="HX50" s="23">
        <f t="shared" si="41"/>
        <v>95502.365616506911</v>
      </c>
      <c r="HY50" s="23">
        <f t="shared" si="41"/>
        <v>88525.059059484571</v>
      </c>
      <c r="HZ50" s="23">
        <f t="shared" si="41"/>
        <v>81488.154675620972</v>
      </c>
      <c r="IA50" s="23">
        <f t="shared" si="41"/>
        <v>74391.143400145229</v>
      </c>
      <c r="IB50" s="23">
        <f t="shared" si="41"/>
        <v>67233.511820024796</v>
      </c>
      <c r="IC50" s="23">
        <f t="shared" si="41"/>
        <v>60014.742136824156</v>
      </c>
      <c r="ID50" s="23">
        <f t="shared" si="41"/>
        <v>52734.31212924618</v>
      </c>
      <c r="IE50" s="23">
        <f t="shared" si="41"/>
        <v>45391.695115353476</v>
      </c>
      <c r="IF50" s="23">
        <f t="shared" si="41"/>
        <v>37986.35991446711</v>
      </c>
      <c r="IG50" s="23">
        <f t="shared" si="41"/>
        <v>30517.770808739831</v>
      </c>
      <c r="IH50" s="23">
        <f t="shared" si="41"/>
        <v>22985.387504401133</v>
      </c>
      <c r="II50" s="23">
        <f t="shared" si="41"/>
        <v>15388.665092671212</v>
      </c>
      <c r="IJ50" s="23">
        <f t="shared" si="41"/>
        <v>7727.0540103410976</v>
      </c>
      <c r="IK50" s="23">
        <f t="shared" si="41"/>
        <v>1.6080133112457889E-8</v>
      </c>
      <c r="IL50" s="23">
        <f t="shared" si="41"/>
        <v>1.6217484249460134E-8</v>
      </c>
      <c r="IM50" s="23">
        <f t="shared" si="41"/>
        <v>1.635600859409094E-8</v>
      </c>
      <c r="IN50" s="23">
        <f t="shared" si="41"/>
        <v>1.6495716167498796E-8</v>
      </c>
      <c r="IO50" s="23">
        <f t="shared" si="41"/>
        <v>1.6636617076429519E-8</v>
      </c>
      <c r="IP50" s="23">
        <f t="shared" si="41"/>
        <v>1.6778721513957356E-8</v>
      </c>
      <c r="IQ50" s="23">
        <f t="shared" si="41"/>
        <v>1.6922039760222407E-8</v>
      </c>
      <c r="IR50" s="23">
        <f t="shared" si="41"/>
        <v>1.7066582183174308E-8</v>
      </c>
      <c r="IS50" s="23">
        <f t="shared" si="41"/>
        <v>1.7212359239322255E-8</v>
      </c>
      <c r="IT50" s="23">
        <f t="shared" si="41"/>
        <v>1.7359381474491465E-8</v>
      </c>
      <c r="IU50" s="23">
        <f t="shared" si="41"/>
        <v>1.7507659524586077E-8</v>
      </c>
      <c r="IV50" s="23">
        <f t="shared" si="41"/>
        <v>1.7657204116358583E-8</v>
      </c>
      <c r="IW50" s="23">
        <f t="shared" si="41"/>
        <v>1.7808026068185813E-8</v>
      </c>
      <c r="IX50" s="23">
        <f t="shared" si="41"/>
        <v>1.796013629085157E-8</v>
      </c>
      <c r="IY50" s="23">
        <f t="shared" si="41"/>
        <v>1.8113545788335926E-8</v>
      </c>
      <c r="IZ50" s="23">
        <f t="shared" si="41"/>
        <v>1.8268265658611296E-8</v>
      </c>
      <c r="JA50" s="23">
        <f t="shared" si="41"/>
        <v>1.8424307094445264E-8</v>
      </c>
      <c r="JB50" s="23">
        <f t="shared" ref="JB50:LM50" si="42">IF(JB46/12&lt;=$E$6,JB48*($D$5+$E$5)/12,IF(JB46/12&lt;=$F$6,JB48*($D$5+$E$5+$F$5)/12,IF(JB46/12&lt;=$G$6,JB48*($D$5+$E$5+$F$5+$G$5)/12,IF(JB46/12&lt;=$H$6,JB48*($D$5+$E$5+$F$5+$G$5+$H$5)/12,IF(JB46/12&lt;=$I$6,JB48*($D$5+$E$5+$F$5+$G$5+$H$5+$I$5)/12,IF(JB46/12&gt;$I$6,JB48*($D$5+$E$5+$F$5+$G$5+$H$5+$I$5)/12))))))</f>
        <v>1.8581681384210318E-8</v>
      </c>
      <c r="JC50" s="23">
        <f t="shared" si="42"/>
        <v>1.874039991270045E-8</v>
      </c>
      <c r="JD50" s="23">
        <f t="shared" si="42"/>
        <v>1.8900474161954764E-8</v>
      </c>
      <c r="JE50" s="23">
        <f t="shared" si="42"/>
        <v>1.9061915712088126E-8</v>
      </c>
      <c r="JF50" s="23">
        <f t="shared" si="42"/>
        <v>1.9224736242128881E-8</v>
      </c>
      <c r="JG50" s="23">
        <f t="shared" si="42"/>
        <v>1.9388947530863731E-8</v>
      </c>
      <c r="JH50" s="23">
        <f t="shared" si="42"/>
        <v>1.955456145768986E-8</v>
      </c>
      <c r="JI50" s="23">
        <f t="shared" si="42"/>
        <v>1.9721590003474295E-8</v>
      </c>
      <c r="JJ50" s="23">
        <f t="shared" si="42"/>
        <v>1.989004525142064E-8</v>
      </c>
      <c r="JK50" s="23">
        <f t="shared" si="42"/>
        <v>2.005993938794319E-8</v>
      </c>
      <c r="JL50" s="23">
        <f t="shared" si="42"/>
        <v>2.0231284703548543E-8</v>
      </c>
      <c r="JM50" s="23">
        <f t="shared" si="42"/>
        <v>2.0404093593724682E-8</v>
      </c>
      <c r="JN50" s="23">
        <f t="shared" si="42"/>
        <v>2.0578378559837743E-8</v>
      </c>
      <c r="JO50" s="23">
        <f t="shared" si="42"/>
        <v>2.0754152210036362E-8</v>
      </c>
      <c r="JP50" s="23">
        <f t="shared" si="42"/>
        <v>2.0931427260163752E-8</v>
      </c>
      <c r="JQ50" s="23">
        <f t="shared" si="42"/>
        <v>2.1110216534677651E-8</v>
      </c>
      <c r="JR50" s="23">
        <f t="shared" si="42"/>
        <v>2.1290532967578026E-8</v>
      </c>
      <c r="JS50" s="23">
        <f t="shared" si="42"/>
        <v>2.1472389603342753E-8</v>
      </c>
      <c r="JT50" s="23">
        <f t="shared" si="42"/>
        <v>2.1655799597871305E-8</v>
      </c>
      <c r="JU50" s="23">
        <f t="shared" si="42"/>
        <v>2.1840776219436456E-8</v>
      </c>
      <c r="JV50" s="23">
        <f t="shared" si="42"/>
        <v>2.2027332849644144E-8</v>
      </c>
      <c r="JW50" s="23">
        <f t="shared" si="42"/>
        <v>2.2215482984401527E-8</v>
      </c>
      <c r="JX50" s="23">
        <f t="shared" si="42"/>
        <v>2.2405240234893289E-8</v>
      </c>
      <c r="JY50" s="23">
        <f t="shared" si="42"/>
        <v>2.2596618328566335E-8</v>
      </c>
      <c r="JZ50" s="23">
        <f t="shared" si="42"/>
        <v>2.2789631110122839E-8</v>
      </c>
      <c r="KA50" s="23">
        <f t="shared" si="42"/>
        <v>2.2984292542521803E-8</v>
      </c>
      <c r="KB50" s="23">
        <f t="shared" si="42"/>
        <v>2.3180616707989178E-8</v>
      </c>
      <c r="KC50" s="23">
        <f t="shared" si="42"/>
        <v>2.3378617809036585E-8</v>
      </c>
      <c r="KD50" s="23">
        <f t="shared" si="42"/>
        <v>2.3578310169488775E-8</v>
      </c>
      <c r="KE50" s="23">
        <f t="shared" si="42"/>
        <v>2.3779708235519822E-8</v>
      </c>
      <c r="KF50" s="23">
        <f t="shared" si="42"/>
        <v>2.3982826576698224E-8</v>
      </c>
      <c r="KG50" s="23">
        <f t="shared" si="42"/>
        <v>2.4187679887040856E-8</v>
      </c>
      <c r="KH50" s="23">
        <f t="shared" si="42"/>
        <v>2.4394282986075993E-8</v>
      </c>
      <c r="KI50" s="23">
        <f t="shared" si="42"/>
        <v>2.4602650819915396E-8</v>
      </c>
      <c r="KJ50" s="23">
        <f t="shared" si="42"/>
        <v>2.4812798462335501E-8</v>
      </c>
      <c r="KK50" s="23">
        <f t="shared" si="42"/>
        <v>2.5024741115867954E-8</v>
      </c>
      <c r="KL50" s="23">
        <f t="shared" si="42"/>
        <v>2.5238494112899324E-8</v>
      </c>
      <c r="KM50" s="23">
        <f t="shared" si="42"/>
        <v>2.5454072916780337E-8</v>
      </c>
      <c r="KN50" s="23">
        <f t="shared" si="42"/>
        <v>2.56714931229445E-8</v>
      </c>
      <c r="KO50" s="23">
        <f t="shared" si="42"/>
        <v>2.5890770460036319E-8</v>
      </c>
      <c r="KP50" s="23">
        <f t="shared" si="42"/>
        <v>2.6111920791049132E-8</v>
      </c>
      <c r="KQ50" s="23">
        <f t="shared" si="42"/>
        <v>2.6334960114472679E-8</v>
      </c>
      <c r="KR50" s="23">
        <f t="shared" si="42"/>
        <v>2.6559904565450466E-8</v>
      </c>
      <c r="KS50" s="23">
        <f t="shared" si="42"/>
        <v>2.6786770416947021E-8</v>
      </c>
      <c r="KT50" s="23">
        <f t="shared" si="42"/>
        <v>2.7015574080925106E-8</v>
      </c>
      <c r="KU50" s="23">
        <f t="shared" si="42"/>
        <v>2.7246332109533011E-8</v>
      </c>
      <c r="KV50" s="23">
        <f t="shared" si="42"/>
        <v>2.7479061196301937E-8</v>
      </c>
      <c r="KW50" s="23">
        <f t="shared" si="42"/>
        <v>2.7713778177353685E-8</v>
      </c>
      <c r="KX50" s="23">
        <f t="shared" si="42"/>
        <v>2.7950500032618583E-8</v>
      </c>
      <c r="KY50" s="23">
        <f t="shared" si="42"/>
        <v>2.8189243887063863E-8</v>
      </c>
      <c r="KZ50" s="23">
        <f t="shared" si="42"/>
        <v>2.8430027011932529E-8</v>
      </c>
      <c r="LA50" s="23">
        <f t="shared" si="42"/>
        <v>2.8672866825992789E-8</v>
      </c>
      <c r="LB50" s="23">
        <f t="shared" si="42"/>
        <v>2.8917780896798145E-8</v>
      </c>
      <c r="LC50" s="23">
        <f t="shared" si="42"/>
        <v>2.9164786941958293E-8</v>
      </c>
      <c r="LD50" s="23">
        <f t="shared" si="42"/>
        <v>2.9413902830420857E-8</v>
      </c>
      <c r="LE50" s="23">
        <f t="shared" si="42"/>
        <v>2.9665146583764034E-8</v>
      </c>
      <c r="LF50" s="23">
        <f t="shared" si="42"/>
        <v>2.9918536377500352E-8</v>
      </c>
      <c r="LG50" s="23">
        <f t="shared" si="42"/>
        <v>3.0174090542391504E-8</v>
      </c>
      <c r="LH50" s="23">
        <f t="shared" si="42"/>
        <v>3.0431827565774431E-8</v>
      </c>
      <c r="LI50" s="23">
        <f t="shared" si="42"/>
        <v>3.0691766092898748E-8</v>
      </c>
      <c r="LJ50" s="23">
        <f t="shared" si="42"/>
        <v>3.0953924928275592E-8</v>
      </c>
      <c r="LK50" s="23">
        <f t="shared" si="42"/>
        <v>3.1218323037037954E-8</v>
      </c>
      <c r="LL50" s="23">
        <f t="shared" si="42"/>
        <v>3.148497954631265E-8</v>
      </c>
      <c r="LM50" s="23">
        <f t="shared" si="42"/>
        <v>3.1753913746604072E-8</v>
      </c>
      <c r="LN50" s="23">
        <f t="shared" ref="LN50:MY50" si="43">IF(LN46/12&lt;=$E$6,LN48*($D$5+$E$5)/12,IF(LN46/12&lt;=$F$6,LN48*($D$5+$E$5+$F$5)/12,IF(LN46/12&lt;=$G$6,LN48*($D$5+$E$5+$F$5+$G$5)/12,IF(LN46/12&lt;=$H$6,LN48*($D$5+$E$5+$F$5+$G$5+$H$5)/12,IF(LN46/12&lt;=$I$6,LN48*($D$5+$E$5+$F$5+$G$5+$H$5+$I$5)/12,IF(LN46/12&gt;$I$6,LN48*($D$5+$E$5+$F$5+$G$5+$H$5+$I$5)/12))))))</f>
        <v>3.2025145093189645E-8</v>
      </c>
      <c r="LO50" s="23">
        <f t="shared" si="43"/>
        <v>3.2298693207527309E-8</v>
      </c>
      <c r="LP50" s="23">
        <f t="shared" si="43"/>
        <v>3.2574577878674941E-8</v>
      </c>
      <c r="LQ50" s="23">
        <f t="shared" si="43"/>
        <v>3.2852819064721955E-8</v>
      </c>
      <c r="LR50" s="23">
        <f t="shared" si="43"/>
        <v>3.313343689423312E-8</v>
      </c>
      <c r="LS50" s="23">
        <f t="shared" si="43"/>
        <v>3.3416451667704698E-8</v>
      </c>
      <c r="LT50" s="23">
        <f t="shared" si="43"/>
        <v>3.3701883859033007E-8</v>
      </c>
      <c r="LU50" s="23">
        <f t="shared" si="43"/>
        <v>3.3989754116995588E-8</v>
      </c>
      <c r="LV50" s="23">
        <f t="shared" si="43"/>
        <v>3.4280083266744919E-8</v>
      </c>
      <c r="LW50" s="23">
        <f t="shared" si="43"/>
        <v>3.4572892311315035E-8</v>
      </c>
      <c r="LX50" s="23">
        <f t="shared" si="43"/>
        <v>3.4868202433140849E-8</v>
      </c>
      <c r="LY50" s="23">
        <f t="shared" si="43"/>
        <v>3.5166034995590598E-8</v>
      </c>
      <c r="LZ50" s="23">
        <f t="shared" si="43"/>
        <v>3.5466411544511276E-8</v>
      </c>
      <c r="MA50" s="23">
        <f t="shared" si="43"/>
        <v>3.5769353809787305E-8</v>
      </c>
      <c r="MB50" s="23">
        <f t="shared" si="43"/>
        <v>3.6074883706912565E-8</v>
      </c>
      <c r="MC50" s="23">
        <f t="shared" si="43"/>
        <v>3.6383023338575778E-8</v>
      </c>
      <c r="MD50" s="23">
        <f t="shared" si="43"/>
        <v>3.6693794996259451E-8</v>
      </c>
      <c r="ME50" s="23">
        <f t="shared" si="43"/>
        <v>3.7007221161852494E-8</v>
      </c>
      <c r="MF50" s="23">
        <f t="shared" si="43"/>
        <v>3.7323324509276654E-8</v>
      </c>
      <c r="MG50" s="23">
        <f t="shared" si="43"/>
        <v>3.7642127906126722E-8</v>
      </c>
      <c r="MH50" s="23">
        <f t="shared" si="43"/>
        <v>3.7963654415324888E-8</v>
      </c>
      <c r="MI50" s="23">
        <f t="shared" si="43"/>
        <v>3.828792729678912E-8</v>
      </c>
      <c r="MJ50" s="23">
        <f t="shared" si="43"/>
        <v>3.8614970009115864E-8</v>
      </c>
      <c r="MK50" s="23">
        <f t="shared" si="43"/>
        <v>3.8944806211277056E-8</v>
      </c>
      <c r="ML50" s="23">
        <f t="shared" si="43"/>
        <v>3.927745976433172E-8</v>
      </c>
      <c r="MM50" s="23">
        <f t="shared" si="43"/>
        <v>3.9612954733152052E-8</v>
      </c>
      <c r="MN50" s="23">
        <f t="shared" si="43"/>
        <v>3.9951315388164385E-8</v>
      </c>
      <c r="MO50" s="23">
        <f t="shared" si="43"/>
        <v>4.0292566207104952E-8</v>
      </c>
      <c r="MP50" s="23">
        <f t="shared" si="43"/>
        <v>4.0636731876790643E-8</v>
      </c>
      <c r="MQ50" s="23">
        <f t="shared" si="43"/>
        <v>4.0983837294904899E-8</v>
      </c>
      <c r="MR50" s="23">
        <f t="shared" si="43"/>
        <v>4.1333907571798874E-8</v>
      </c>
      <c r="MS50" s="23">
        <f t="shared" si="43"/>
        <v>4.1686968032307992E-8</v>
      </c>
      <c r="MT50" s="23">
        <f t="shared" si="43"/>
        <v>4.2043044217583953E-8</v>
      </c>
      <c r="MU50" s="23">
        <f t="shared" si="43"/>
        <v>4.2402161886942479E-8</v>
      </c>
      <c r="MV50" s="23">
        <f t="shared" si="43"/>
        <v>4.2764347019726775E-8</v>
      </c>
      <c r="MW50" s="23">
        <f t="shared" si="43"/>
        <v>4.3129625817186947E-8</v>
      </c>
      <c r="MX50" s="23">
        <f t="shared" si="43"/>
        <v>4.3498024704375411E-8</v>
      </c>
      <c r="MY50" s="23">
        <f t="shared" si="43"/>
        <v>4.3869570332058624E-8</v>
      </c>
    </row>
    <row r="51" spans="3:363" x14ac:dyDescent="0.35">
      <c r="C51" s="4" t="s">
        <v>646</v>
      </c>
      <c r="D51" s="23">
        <f t="shared" ref="D51:I51" si="44">IF(D52=0,0,-(D52+D50))</f>
        <v>0</v>
      </c>
      <c r="E51" s="23">
        <f t="shared" si="44"/>
        <v>0</v>
      </c>
      <c r="F51" s="23">
        <f t="shared" si="44"/>
        <v>0</v>
      </c>
      <c r="G51" s="23">
        <f t="shared" si="44"/>
        <v>0</v>
      </c>
      <c r="H51" s="23">
        <f t="shared" si="44"/>
        <v>0</v>
      </c>
      <c r="I51" s="23">
        <f t="shared" si="44"/>
        <v>0</v>
      </c>
      <c r="J51" s="23">
        <f t="shared" ref="J51:BU51" si="45">IF(J52=0,0,-(J52+J50))</f>
        <v>0</v>
      </c>
      <c r="K51" s="23">
        <f t="shared" si="45"/>
        <v>0</v>
      </c>
      <c r="L51" s="23">
        <f t="shared" si="45"/>
        <v>0</v>
      </c>
      <c r="M51" s="23">
        <f t="shared" si="45"/>
        <v>0</v>
      </c>
      <c r="N51" s="23">
        <f t="shared" si="45"/>
        <v>0</v>
      </c>
      <c r="O51" s="23">
        <f t="shared" si="45"/>
        <v>0</v>
      </c>
      <c r="P51" s="23">
        <f t="shared" si="45"/>
        <v>0</v>
      </c>
      <c r="Q51" s="23">
        <f t="shared" si="45"/>
        <v>0</v>
      </c>
      <c r="R51" s="23">
        <f t="shared" si="45"/>
        <v>0</v>
      </c>
      <c r="S51" s="23">
        <f t="shared" si="45"/>
        <v>0</v>
      </c>
      <c r="T51" s="23">
        <f t="shared" si="45"/>
        <v>0</v>
      </c>
      <c r="U51" s="23">
        <f t="shared" si="45"/>
        <v>0</v>
      </c>
      <c r="V51" s="23">
        <f t="shared" si="45"/>
        <v>0</v>
      </c>
      <c r="W51" s="23">
        <f t="shared" si="45"/>
        <v>0</v>
      </c>
      <c r="X51" s="23">
        <f t="shared" si="45"/>
        <v>0</v>
      </c>
      <c r="Y51" s="23">
        <f t="shared" si="45"/>
        <v>140449.18241676246</v>
      </c>
      <c r="Z51" s="23">
        <f t="shared" si="45"/>
        <v>141648.85251657222</v>
      </c>
      <c r="AA51" s="23">
        <f t="shared" si="45"/>
        <v>142858.76979848451</v>
      </c>
      <c r="AB51" s="23">
        <f t="shared" si="45"/>
        <v>144079.02179051319</v>
      </c>
      <c r="AC51" s="23">
        <f>IF(AC52=0,0,-(AC52+AC50))</f>
        <v>145309.69676830701</v>
      </c>
      <c r="AD51" s="23">
        <f t="shared" si="45"/>
        <v>146550.88376153633</v>
      </c>
      <c r="AE51" s="23">
        <f t="shared" si="45"/>
        <v>147802.67256033281</v>
      </c>
      <c r="AF51" s="23">
        <f t="shared" si="45"/>
        <v>149065.15372178564</v>
      </c>
      <c r="AG51" s="23">
        <f t="shared" si="45"/>
        <v>150338.41857649246</v>
      </c>
      <c r="AH51" s="23">
        <f t="shared" si="45"/>
        <v>151622.55923516676</v>
      </c>
      <c r="AI51" s="23">
        <f t="shared" si="45"/>
        <v>152917.66859530041</v>
      </c>
      <c r="AJ51" s="23">
        <f t="shared" si="45"/>
        <v>154223.84034788539</v>
      </c>
      <c r="AK51" s="23">
        <f t="shared" si="45"/>
        <v>155541.1689841901</v>
      </c>
      <c r="AL51" s="23">
        <f t="shared" si="45"/>
        <v>156869.74980259675</v>
      </c>
      <c r="AM51" s="23">
        <f t="shared" si="45"/>
        <v>158209.67891549389</v>
      </c>
      <c r="AN51" s="23">
        <f t="shared" si="45"/>
        <v>159561.05325623031</v>
      </c>
      <c r="AO51" s="23">
        <f t="shared" si="45"/>
        <v>160923.97058612737</v>
      </c>
      <c r="AP51" s="23">
        <f t="shared" si="45"/>
        <v>162298.52950155037</v>
      </c>
      <c r="AQ51" s="23">
        <f t="shared" si="45"/>
        <v>163684.82944104285</v>
      </c>
      <c r="AR51" s="23">
        <f t="shared" si="45"/>
        <v>165082.9706925184</v>
      </c>
      <c r="AS51" s="23">
        <f t="shared" si="45"/>
        <v>166493.05440051691</v>
      </c>
      <c r="AT51" s="23">
        <f t="shared" si="45"/>
        <v>167915.18257352139</v>
      </c>
      <c r="AU51" s="23">
        <f t="shared" si="45"/>
        <v>169349.45809133677</v>
      </c>
      <c r="AV51" s="23">
        <f t="shared" si="45"/>
        <v>170795.98471253354</v>
      </c>
      <c r="AW51" s="23">
        <f t="shared" si="45"/>
        <v>172254.8670819531</v>
      </c>
      <c r="AX51" s="23">
        <f t="shared" si="45"/>
        <v>173726.21073827799</v>
      </c>
      <c r="AY51" s="23">
        <f t="shared" si="45"/>
        <v>175210.12212166749</v>
      </c>
      <c r="AZ51" s="23">
        <f t="shared" si="45"/>
        <v>176706.70858145668</v>
      </c>
      <c r="BA51" s="23">
        <f t="shared" si="45"/>
        <v>178216.07838392328</v>
      </c>
      <c r="BB51" s="23">
        <f t="shared" si="45"/>
        <v>179738.34072011919</v>
      </c>
      <c r="BC51" s="23">
        <f t="shared" si="45"/>
        <v>181273.60571377014</v>
      </c>
      <c r="BD51" s="23">
        <f t="shared" si="45"/>
        <v>182821.98442924197</v>
      </c>
      <c r="BE51" s="23">
        <f t="shared" si="45"/>
        <v>184383.58887957502</v>
      </c>
      <c r="BF51" s="23">
        <f t="shared" si="45"/>
        <v>185958.53203458805</v>
      </c>
      <c r="BG51" s="23">
        <f t="shared" si="45"/>
        <v>187546.92782905023</v>
      </c>
      <c r="BH51" s="23">
        <f t="shared" si="45"/>
        <v>189148.89117092337</v>
      </c>
      <c r="BI51" s="23">
        <f t="shared" si="45"/>
        <v>190764.537949675</v>
      </c>
      <c r="BJ51" s="23">
        <f t="shared" si="45"/>
        <v>192393.98504466168</v>
      </c>
      <c r="BK51" s="23">
        <f t="shared" si="45"/>
        <v>194037.35033358471</v>
      </c>
      <c r="BL51" s="23">
        <f t="shared" si="45"/>
        <v>195694.75270101742</v>
      </c>
      <c r="BM51" s="23">
        <f t="shared" si="45"/>
        <v>197366.3120470054</v>
      </c>
      <c r="BN51" s="23">
        <f t="shared" si="45"/>
        <v>199052.14929574018</v>
      </c>
      <c r="BO51" s="23">
        <f t="shared" si="45"/>
        <v>200752.38640430791</v>
      </c>
      <c r="BP51" s="23">
        <f t="shared" si="45"/>
        <v>202467.14637151128</v>
      </c>
      <c r="BQ51" s="23">
        <f t="shared" si="45"/>
        <v>204196.55324676796</v>
      </c>
      <c r="BR51" s="23">
        <f t="shared" si="45"/>
        <v>205940.73213908402</v>
      </c>
      <c r="BS51" s="23">
        <f t="shared" si="45"/>
        <v>207699.80922610534</v>
      </c>
      <c r="BT51" s="23">
        <f t="shared" si="45"/>
        <v>209473.91176324501</v>
      </c>
      <c r="BU51" s="23">
        <f t="shared" si="45"/>
        <v>211263.16809288925</v>
      </c>
      <c r="BV51" s="23">
        <f t="shared" ref="BV51:EG51" si="46">IF(BV52=0,0,-(BV52+BV50))</f>
        <v>213067.70765368268</v>
      </c>
      <c r="BW51" s="23">
        <f t="shared" si="46"/>
        <v>214887.66098989127</v>
      </c>
      <c r="BX51" s="23">
        <f t="shared" si="46"/>
        <v>216723.15976084652</v>
      </c>
      <c r="BY51" s="23">
        <f t="shared" si="46"/>
        <v>218574.33675047045</v>
      </c>
      <c r="BZ51" s="23">
        <f t="shared" si="46"/>
        <v>220441.32587688067</v>
      </c>
      <c r="CA51" s="23">
        <f t="shared" si="46"/>
        <v>222324.26220207894</v>
      </c>
      <c r="CB51" s="23">
        <f t="shared" si="46"/>
        <v>224223.28194172168</v>
      </c>
      <c r="CC51" s="23">
        <f t="shared" si="46"/>
        <v>226138.5224749737</v>
      </c>
      <c r="CD51" s="23">
        <f t="shared" si="46"/>
        <v>228070.12235444749</v>
      </c>
      <c r="CE51" s="23">
        <f t="shared" si="46"/>
        <v>230018.22131622513</v>
      </c>
      <c r="CF51" s="23">
        <f t="shared" si="46"/>
        <v>231982.96028996771</v>
      </c>
      <c r="CG51" s="23">
        <f t="shared" si="46"/>
        <v>233964.48140911129</v>
      </c>
      <c r="CH51" s="23">
        <f t="shared" si="46"/>
        <v>235962.92802114738</v>
      </c>
      <c r="CI51" s="23">
        <f t="shared" si="46"/>
        <v>237978.44469799462</v>
      </c>
      <c r="CJ51" s="23">
        <f t="shared" si="46"/>
        <v>240011.17724645673</v>
      </c>
      <c r="CK51" s="23">
        <f t="shared" si="46"/>
        <v>242061.27271877008</v>
      </c>
      <c r="CL51" s="23">
        <f t="shared" si="46"/>
        <v>244128.87942324299</v>
      </c>
      <c r="CM51" s="23">
        <f t="shared" si="46"/>
        <v>246214.1469349832</v>
      </c>
      <c r="CN51" s="23">
        <f t="shared" si="46"/>
        <v>248317.22610671958</v>
      </c>
      <c r="CO51" s="23">
        <f t="shared" si="46"/>
        <v>250438.26907971432</v>
      </c>
      <c r="CP51" s="23">
        <f t="shared" si="46"/>
        <v>252577.42929477035</v>
      </c>
      <c r="CQ51" s="23">
        <f t="shared" si="46"/>
        <v>254734.86150332971</v>
      </c>
      <c r="CR51" s="23">
        <f t="shared" si="46"/>
        <v>256910.72177867068</v>
      </c>
      <c r="CS51" s="23">
        <f t="shared" si="46"/>
        <v>259105.1675271967</v>
      </c>
      <c r="CT51" s="23">
        <f t="shared" si="46"/>
        <v>261318.35749982495</v>
      </c>
      <c r="CU51" s="23">
        <f t="shared" si="46"/>
        <v>263550.45180346922</v>
      </c>
      <c r="CV51" s="23">
        <f t="shared" si="46"/>
        <v>265801.61191262375</v>
      </c>
      <c r="CW51" s="23">
        <f t="shared" si="46"/>
        <v>268072.00068104407</v>
      </c>
      <c r="CX51" s="23">
        <f t="shared" si="46"/>
        <v>270361.78235352808</v>
      </c>
      <c r="CY51" s="23">
        <f t="shared" si="46"/>
        <v>272671.12257779762</v>
      </c>
      <c r="CZ51" s="23">
        <f t="shared" si="46"/>
        <v>275000.18841648311</v>
      </c>
      <c r="DA51" s="23">
        <f t="shared" si="46"/>
        <v>277349.1483592072</v>
      </c>
      <c r="DB51" s="23">
        <f t="shared" si="46"/>
        <v>279718.17233477545</v>
      </c>
      <c r="DC51" s="23">
        <f t="shared" si="46"/>
        <v>282107.43172346824</v>
      </c>
      <c r="DD51" s="23">
        <f t="shared" si="46"/>
        <v>284517.09936943953</v>
      </c>
      <c r="DE51" s="23">
        <f t="shared" si="46"/>
        <v>286947.34959322016</v>
      </c>
      <c r="DF51" s="23">
        <f t="shared" si="46"/>
        <v>289398.35820432892</v>
      </c>
      <c r="DG51" s="23">
        <f t="shared" si="46"/>
        <v>291870.30251399078</v>
      </c>
      <c r="DH51" s="23">
        <f t="shared" si="46"/>
        <v>294363.3613479645</v>
      </c>
      <c r="DI51" s="23">
        <f t="shared" si="46"/>
        <v>296877.7150594783</v>
      </c>
      <c r="DJ51" s="23">
        <f t="shared" si="46"/>
        <v>299413.54554227786</v>
      </c>
      <c r="DK51" s="23">
        <f t="shared" si="46"/>
        <v>301971.03624378482</v>
      </c>
      <c r="DL51" s="23">
        <f t="shared" si="46"/>
        <v>304550.37217836711</v>
      </c>
      <c r="DM51" s="23">
        <f t="shared" si="46"/>
        <v>307151.73994072399</v>
      </c>
      <c r="DN51" s="23">
        <f t="shared" si="46"/>
        <v>309775.32771938422</v>
      </c>
      <c r="DO51" s="23">
        <f t="shared" si="46"/>
        <v>312421.32531032059</v>
      </c>
      <c r="DP51" s="23">
        <f t="shared" si="46"/>
        <v>315089.92413067957</v>
      </c>
      <c r="DQ51" s="23">
        <f t="shared" si="46"/>
        <v>317781.31723262905</v>
      </c>
      <c r="DR51" s="23">
        <f t="shared" si="46"/>
        <v>320495.69931732444</v>
      </c>
      <c r="DS51" s="23">
        <f t="shared" si="46"/>
        <v>323233.26674899319</v>
      </c>
      <c r="DT51" s="23">
        <f t="shared" si="46"/>
        <v>325994.21756914095</v>
      </c>
      <c r="DU51" s="23">
        <f t="shared" si="46"/>
        <v>328778.75151087728</v>
      </c>
      <c r="DV51" s="23">
        <f t="shared" si="46"/>
        <v>331587.07001336594</v>
      </c>
      <c r="DW51" s="23">
        <f t="shared" si="46"/>
        <v>334419.37623639684</v>
      </c>
      <c r="DX51" s="23">
        <f t="shared" si="46"/>
        <v>337275.87507508264</v>
      </c>
      <c r="DY51" s="23">
        <f t="shared" si="46"/>
        <v>340156.77317468217</v>
      </c>
      <c r="DZ51" s="23">
        <f t="shared" si="46"/>
        <v>343062.27894554916</v>
      </c>
      <c r="EA51" s="23">
        <f t="shared" si="46"/>
        <v>345992.60257820913</v>
      </c>
      <c r="EB51" s="23">
        <f t="shared" si="46"/>
        <v>348947.9560585646</v>
      </c>
      <c r="EC51" s="23">
        <f t="shared" si="46"/>
        <v>351928.5531832315</v>
      </c>
      <c r="ED51" s="23">
        <f t="shared" si="46"/>
        <v>354934.60957500502</v>
      </c>
      <c r="EE51" s="23">
        <f t="shared" si="46"/>
        <v>357966.34269845812</v>
      </c>
      <c r="EF51" s="23">
        <f t="shared" si="46"/>
        <v>361023.97187567409</v>
      </c>
      <c r="EG51" s="23">
        <f t="shared" si="46"/>
        <v>364107.71830211207</v>
      </c>
      <c r="EH51" s="23">
        <f t="shared" ref="EH51:GS51" si="47">IF(EH52=0,0,-(EH52+EH50))</f>
        <v>367217.80506260926</v>
      </c>
      <c r="EI51" s="23">
        <f t="shared" si="47"/>
        <v>370354.45714751899</v>
      </c>
      <c r="EJ51" s="23">
        <f t="shared" si="47"/>
        <v>373517.90146898734</v>
      </c>
      <c r="EK51" s="23">
        <f t="shared" si="47"/>
        <v>376708.3668773683</v>
      </c>
      <c r="EL51" s="23">
        <f t="shared" si="47"/>
        <v>379926.08417777903</v>
      </c>
      <c r="EM51" s="23">
        <f t="shared" si="47"/>
        <v>383171.28614679759</v>
      </c>
      <c r="EN51" s="23">
        <f t="shared" si="47"/>
        <v>386444.20754930144</v>
      </c>
      <c r="EO51" s="23">
        <f t="shared" si="47"/>
        <v>389745.08515545173</v>
      </c>
      <c r="EP51" s="23">
        <f t="shared" si="47"/>
        <v>393074.1577578212</v>
      </c>
      <c r="EQ51" s="23">
        <f t="shared" si="47"/>
        <v>396431.66618866922</v>
      </c>
      <c r="ER51" s="23">
        <f t="shared" si="47"/>
        <v>399817.8533373641</v>
      </c>
      <c r="ES51" s="23">
        <f t="shared" si="47"/>
        <v>403232.96416795405</v>
      </c>
      <c r="ET51" s="23">
        <f t="shared" si="47"/>
        <v>406677.24573688867</v>
      </c>
      <c r="EU51" s="23">
        <f t="shared" si="47"/>
        <v>410150.94721089123</v>
      </c>
      <c r="EV51" s="23">
        <f t="shared" si="47"/>
        <v>413654.31988498417</v>
      </c>
      <c r="EW51" s="23">
        <f t="shared" si="47"/>
        <v>417187.61720066832</v>
      </c>
      <c r="EX51" s="23">
        <f t="shared" si="47"/>
        <v>420751.09476425737</v>
      </c>
      <c r="EY51" s="23">
        <f t="shared" si="47"/>
        <v>424345.01036536868</v>
      </c>
      <c r="EZ51" s="23">
        <f t="shared" si="47"/>
        <v>427969.62399557291</v>
      </c>
      <c r="FA51" s="23">
        <f t="shared" si="47"/>
        <v>431625.19786720176</v>
      </c>
      <c r="FB51" s="23">
        <f t="shared" si="47"/>
        <v>435311.99643231736</v>
      </c>
      <c r="FC51" s="23">
        <f t="shared" si="47"/>
        <v>439030.28640184336</v>
      </c>
      <c r="FD51" s="23">
        <f t="shared" si="47"/>
        <v>442780.33676485909</v>
      </c>
      <c r="FE51" s="23">
        <f t="shared" si="47"/>
        <v>446562.41880805889</v>
      </c>
      <c r="FF51" s="23">
        <f t="shared" si="47"/>
        <v>450376.80613537773</v>
      </c>
      <c r="FG51" s="23">
        <f t="shared" si="47"/>
        <v>454223.77468778408</v>
      </c>
      <c r="FH51" s="23">
        <f t="shared" si="47"/>
        <v>458103.6027632422</v>
      </c>
      <c r="FI51" s="23">
        <f t="shared" si="47"/>
        <v>462016.57103684481</v>
      </c>
      <c r="FJ51" s="23">
        <f t="shared" si="47"/>
        <v>465962.96258111781</v>
      </c>
      <c r="FK51" s="23">
        <f t="shared" si="47"/>
        <v>469943.06288649811</v>
      </c>
      <c r="FL51" s="23">
        <f t="shared" si="47"/>
        <v>473957.15988198697</v>
      </c>
      <c r="FM51" s="23">
        <f t="shared" si="47"/>
        <v>478005.54395597888</v>
      </c>
      <c r="FN51" s="23">
        <f t="shared" si="47"/>
        <v>482088.50797726947</v>
      </c>
      <c r="FO51" s="23">
        <f t="shared" si="47"/>
        <v>486206.347316242</v>
      </c>
      <c r="FP51" s="23">
        <f t="shared" si="47"/>
        <v>490359.35986623482</v>
      </c>
      <c r="FQ51" s="23">
        <f t="shared" si="47"/>
        <v>494547.84606509225</v>
      </c>
      <c r="FR51" s="23">
        <f t="shared" si="47"/>
        <v>498772.1089168982</v>
      </c>
      <c r="FS51" s="23">
        <f t="shared" si="47"/>
        <v>503032.4540138967</v>
      </c>
      <c r="FT51" s="23">
        <f t="shared" si="47"/>
        <v>507329.18955859862</v>
      </c>
      <c r="FU51" s="23">
        <f t="shared" si="47"/>
        <v>511662.62638607837</v>
      </c>
      <c r="FV51" s="23">
        <f t="shared" si="47"/>
        <v>516033.07798645942</v>
      </c>
      <c r="FW51" s="23">
        <f t="shared" si="47"/>
        <v>520440.86052759376</v>
      </c>
      <c r="FX51" s="23">
        <f t="shared" si="47"/>
        <v>524886.29287793359</v>
      </c>
      <c r="FY51" s="23">
        <f t="shared" si="47"/>
        <v>529369.6966295992</v>
      </c>
      <c r="FZ51" s="23">
        <f t="shared" si="47"/>
        <v>533891.39612164372</v>
      </c>
      <c r="GA51" s="23">
        <f t="shared" si="47"/>
        <v>538451.7184635161</v>
      </c>
      <c r="GB51" s="23">
        <f t="shared" si="47"/>
        <v>543050.99355872523</v>
      </c>
      <c r="GC51" s="23">
        <f t="shared" si="47"/>
        <v>547689.55412870599</v>
      </c>
      <c r="GD51" s="23">
        <f t="shared" si="47"/>
        <v>552367.7357368886</v>
      </c>
      <c r="GE51" s="23">
        <f t="shared" si="47"/>
        <v>557085.87681297446</v>
      </c>
      <c r="GF51" s="23">
        <f t="shared" si="47"/>
        <v>561844.31867741863</v>
      </c>
      <c r="GG51" s="23">
        <f t="shared" si="47"/>
        <v>566643.40556612145</v>
      </c>
      <c r="GH51" s="23">
        <f t="shared" si="47"/>
        <v>571483.48465533205</v>
      </c>
      <c r="GI51" s="23">
        <f t="shared" si="47"/>
        <v>576364.90608676313</v>
      </c>
      <c r="GJ51" s="23">
        <f t="shared" si="47"/>
        <v>581288.02299292083</v>
      </c>
      <c r="GK51" s="23">
        <f t="shared" si="47"/>
        <v>586253.19152265193</v>
      </c>
      <c r="GL51" s="23">
        <f t="shared" si="47"/>
        <v>591260.7708669079</v>
      </c>
      <c r="GM51" s="23">
        <f t="shared" si="47"/>
        <v>596311.12328472943</v>
      </c>
      <c r="GN51" s="23">
        <f t="shared" si="47"/>
        <v>601404.61412945308</v>
      </c>
      <c r="GO51" s="23">
        <f t="shared" si="47"/>
        <v>606541.61187514209</v>
      </c>
      <c r="GP51" s="23">
        <f t="shared" si="47"/>
        <v>611722.4881432422</v>
      </c>
      <c r="GQ51" s="23">
        <f t="shared" si="47"/>
        <v>616947.61772946571</v>
      </c>
      <c r="GR51" s="23">
        <f t="shared" si="47"/>
        <v>622217.37863090495</v>
      </c>
      <c r="GS51" s="23">
        <f t="shared" si="47"/>
        <v>627532.15207337716</v>
      </c>
      <c r="GT51" s="23">
        <f t="shared" ref="GT51:JE51" si="48">IF(GT52=0,0,-(GT52+GT50))</f>
        <v>632892.32253900392</v>
      </c>
      <c r="GU51" s="23">
        <f t="shared" si="48"/>
        <v>638298.27779402467</v>
      </c>
      <c r="GV51" s="23">
        <f t="shared" si="48"/>
        <v>643750.40891684848</v>
      </c>
      <c r="GW51" s="23">
        <f t="shared" si="48"/>
        <v>649249.11032634671</v>
      </c>
      <c r="GX51" s="23">
        <f t="shared" si="48"/>
        <v>654794.77981038415</v>
      </c>
      <c r="GY51" s="23">
        <f t="shared" si="48"/>
        <v>660387.81855459791</v>
      </c>
      <c r="GZ51" s="23">
        <f t="shared" si="48"/>
        <v>666028.63117141835</v>
      </c>
      <c r="HA51" s="23">
        <f t="shared" si="48"/>
        <v>671717.62572934094</v>
      </c>
      <c r="HB51" s="23">
        <f t="shared" si="48"/>
        <v>677455.21378244576</v>
      </c>
      <c r="HC51" s="23">
        <f t="shared" si="48"/>
        <v>683241.81040017074</v>
      </c>
      <c r="HD51" s="23">
        <f t="shared" si="48"/>
        <v>689077.8341973389</v>
      </c>
      <c r="HE51" s="23">
        <f t="shared" si="48"/>
        <v>694963.70736444113</v>
      </c>
      <c r="HF51" s="23">
        <f t="shared" si="48"/>
        <v>700899.8556981791</v>
      </c>
      <c r="HG51" s="23">
        <f t="shared" si="48"/>
        <v>706886.70863226766</v>
      </c>
      <c r="HH51" s="23">
        <f t="shared" si="48"/>
        <v>712924.69926850172</v>
      </c>
      <c r="HI51" s="23">
        <f t="shared" si="48"/>
        <v>719014.26440808678</v>
      </c>
      <c r="HJ51" s="23">
        <f t="shared" si="48"/>
        <v>725155.84458323917</v>
      </c>
      <c r="HK51" s="23">
        <f t="shared" si="48"/>
        <v>731349.88408905431</v>
      </c>
      <c r="HL51" s="23">
        <f t="shared" si="48"/>
        <v>737596.83101564832</v>
      </c>
      <c r="HM51" s="23">
        <f t="shared" si="48"/>
        <v>743897.13728057372</v>
      </c>
      <c r="HN51" s="23">
        <f t="shared" si="48"/>
        <v>750251.25866151194</v>
      </c>
      <c r="HO51" s="23">
        <f t="shared" si="48"/>
        <v>756659.65482924564</v>
      </c>
      <c r="HP51" s="23">
        <f t="shared" si="48"/>
        <v>763122.78938091209</v>
      </c>
      <c r="HQ51" s="23">
        <f t="shared" si="48"/>
        <v>769641.12987354072</v>
      </c>
      <c r="HR51" s="23">
        <f t="shared" si="48"/>
        <v>776215.14785787719</v>
      </c>
      <c r="HS51" s="23">
        <f t="shared" si="48"/>
        <v>782845.31891249656</v>
      </c>
      <c r="HT51" s="23">
        <f t="shared" si="48"/>
        <v>789532.12267820747</v>
      </c>
      <c r="HU51" s="23">
        <f t="shared" si="48"/>
        <v>796276.04289275059</v>
      </c>
      <c r="HV51" s="23">
        <f t="shared" si="48"/>
        <v>803077.5674257928</v>
      </c>
      <c r="HW51" s="23">
        <f t="shared" si="48"/>
        <v>809937.18831422145</v>
      </c>
      <c r="HX51" s="23">
        <f t="shared" si="48"/>
        <v>816855.40179773874</v>
      </c>
      <c r="HY51" s="23">
        <f t="shared" si="48"/>
        <v>823832.70835476113</v>
      </c>
      <c r="HZ51" s="23">
        <f t="shared" si="48"/>
        <v>830869.61273862468</v>
      </c>
      <c r="IA51" s="23">
        <f t="shared" si="48"/>
        <v>837966.62401410041</v>
      </c>
      <c r="IB51" s="23">
        <f t="shared" si="48"/>
        <v>845124.25559422083</v>
      </c>
      <c r="IC51" s="23">
        <f t="shared" si="48"/>
        <v>852343.02527742146</v>
      </c>
      <c r="ID51" s="23">
        <f t="shared" si="48"/>
        <v>859623.45528499945</v>
      </c>
      <c r="IE51" s="23">
        <f t="shared" si="48"/>
        <v>866966.07229889219</v>
      </c>
      <c r="IF51" s="23">
        <f t="shared" si="48"/>
        <v>874371.40749977855</v>
      </c>
      <c r="IG51" s="23">
        <f t="shared" si="48"/>
        <v>881839.99660550582</v>
      </c>
      <c r="IH51" s="23">
        <f t="shared" si="48"/>
        <v>889372.37990984449</v>
      </c>
      <c r="II51" s="23">
        <f t="shared" si="48"/>
        <v>896969.10232157446</v>
      </c>
      <c r="IJ51" s="23">
        <f t="shared" si="48"/>
        <v>904630.71340390458</v>
      </c>
      <c r="IK51" s="23">
        <f t="shared" si="48"/>
        <v>0</v>
      </c>
      <c r="IL51" s="23">
        <f t="shared" si="48"/>
        <v>0</v>
      </c>
      <c r="IM51" s="23">
        <f t="shared" si="48"/>
        <v>0</v>
      </c>
      <c r="IN51" s="23">
        <f t="shared" si="48"/>
        <v>0</v>
      </c>
      <c r="IO51" s="23">
        <f t="shared" si="48"/>
        <v>0</v>
      </c>
      <c r="IP51" s="23">
        <f t="shared" si="48"/>
        <v>0</v>
      </c>
      <c r="IQ51" s="23">
        <f t="shared" si="48"/>
        <v>0</v>
      </c>
      <c r="IR51" s="23">
        <f t="shared" si="48"/>
        <v>0</v>
      </c>
      <c r="IS51" s="23">
        <f t="shared" si="48"/>
        <v>0</v>
      </c>
      <c r="IT51" s="23">
        <f t="shared" si="48"/>
        <v>0</v>
      </c>
      <c r="IU51" s="23">
        <f t="shared" si="48"/>
        <v>0</v>
      </c>
      <c r="IV51" s="23">
        <f t="shared" si="48"/>
        <v>0</v>
      </c>
      <c r="IW51" s="23">
        <f t="shared" si="48"/>
        <v>0</v>
      </c>
      <c r="IX51" s="23">
        <f t="shared" si="48"/>
        <v>0</v>
      </c>
      <c r="IY51" s="23">
        <f t="shared" si="48"/>
        <v>0</v>
      </c>
      <c r="IZ51" s="23">
        <f t="shared" si="48"/>
        <v>0</v>
      </c>
      <c r="JA51" s="23">
        <f t="shared" si="48"/>
        <v>0</v>
      </c>
      <c r="JB51" s="23">
        <f t="shared" si="48"/>
        <v>0</v>
      </c>
      <c r="JC51" s="23">
        <f t="shared" si="48"/>
        <v>0</v>
      </c>
      <c r="JD51" s="23">
        <f t="shared" si="48"/>
        <v>0</v>
      </c>
      <c r="JE51" s="23">
        <f t="shared" si="48"/>
        <v>0</v>
      </c>
      <c r="JF51" s="23">
        <f t="shared" ref="JF51:LQ51" si="49">IF(JF52=0,0,-(JF52+JF50))</f>
        <v>0</v>
      </c>
      <c r="JG51" s="23">
        <f t="shared" si="49"/>
        <v>0</v>
      </c>
      <c r="JH51" s="23">
        <f t="shared" si="49"/>
        <v>0</v>
      </c>
      <c r="JI51" s="23">
        <f t="shared" si="49"/>
        <v>0</v>
      </c>
      <c r="JJ51" s="23">
        <f t="shared" si="49"/>
        <v>0</v>
      </c>
      <c r="JK51" s="23">
        <f t="shared" si="49"/>
        <v>0</v>
      </c>
      <c r="JL51" s="23">
        <f t="shared" si="49"/>
        <v>0</v>
      </c>
      <c r="JM51" s="23">
        <f t="shared" si="49"/>
        <v>0</v>
      </c>
      <c r="JN51" s="23">
        <f t="shared" si="49"/>
        <v>0</v>
      </c>
      <c r="JO51" s="23">
        <f t="shared" si="49"/>
        <v>0</v>
      </c>
      <c r="JP51" s="23">
        <f t="shared" si="49"/>
        <v>0</v>
      </c>
      <c r="JQ51" s="23">
        <f t="shared" si="49"/>
        <v>0</v>
      </c>
      <c r="JR51" s="23">
        <f t="shared" si="49"/>
        <v>0</v>
      </c>
      <c r="JS51" s="23">
        <f t="shared" si="49"/>
        <v>0</v>
      </c>
      <c r="JT51" s="23">
        <f t="shared" si="49"/>
        <v>0</v>
      </c>
      <c r="JU51" s="23">
        <f t="shared" si="49"/>
        <v>0</v>
      </c>
      <c r="JV51" s="23">
        <f t="shared" si="49"/>
        <v>0</v>
      </c>
      <c r="JW51" s="23">
        <f t="shared" si="49"/>
        <v>0</v>
      </c>
      <c r="JX51" s="23">
        <f t="shared" si="49"/>
        <v>0</v>
      </c>
      <c r="JY51" s="23">
        <f t="shared" si="49"/>
        <v>0</v>
      </c>
      <c r="JZ51" s="23">
        <f t="shared" si="49"/>
        <v>0</v>
      </c>
      <c r="KA51" s="23">
        <f t="shared" si="49"/>
        <v>0</v>
      </c>
      <c r="KB51" s="23">
        <f t="shared" si="49"/>
        <v>0</v>
      </c>
      <c r="KC51" s="23">
        <f t="shared" si="49"/>
        <v>0</v>
      </c>
      <c r="KD51" s="23">
        <f t="shared" si="49"/>
        <v>0</v>
      </c>
      <c r="KE51" s="23">
        <f t="shared" si="49"/>
        <v>0</v>
      </c>
      <c r="KF51" s="23">
        <f t="shared" si="49"/>
        <v>0</v>
      </c>
      <c r="KG51" s="23">
        <f t="shared" si="49"/>
        <v>0</v>
      </c>
      <c r="KH51" s="23">
        <f t="shared" si="49"/>
        <v>0</v>
      </c>
      <c r="KI51" s="23">
        <f t="shared" si="49"/>
        <v>0</v>
      </c>
      <c r="KJ51" s="23">
        <f t="shared" si="49"/>
        <v>0</v>
      </c>
      <c r="KK51" s="23">
        <f t="shared" si="49"/>
        <v>0</v>
      </c>
      <c r="KL51" s="23">
        <f t="shared" si="49"/>
        <v>0</v>
      </c>
      <c r="KM51" s="23">
        <f t="shared" si="49"/>
        <v>0</v>
      </c>
      <c r="KN51" s="23">
        <f t="shared" si="49"/>
        <v>0</v>
      </c>
      <c r="KO51" s="23">
        <f t="shared" si="49"/>
        <v>0</v>
      </c>
      <c r="KP51" s="23">
        <f t="shared" si="49"/>
        <v>0</v>
      </c>
      <c r="KQ51" s="23">
        <f t="shared" si="49"/>
        <v>0</v>
      </c>
      <c r="KR51" s="23">
        <f t="shared" si="49"/>
        <v>0</v>
      </c>
      <c r="KS51" s="23">
        <f t="shared" si="49"/>
        <v>0</v>
      </c>
      <c r="KT51" s="23">
        <f t="shared" si="49"/>
        <v>0</v>
      </c>
      <c r="KU51" s="23">
        <f t="shared" si="49"/>
        <v>0</v>
      </c>
      <c r="KV51" s="23">
        <f t="shared" si="49"/>
        <v>0</v>
      </c>
      <c r="KW51" s="23">
        <f t="shared" si="49"/>
        <v>0</v>
      </c>
      <c r="KX51" s="23">
        <f t="shared" si="49"/>
        <v>0</v>
      </c>
      <c r="KY51" s="23">
        <f t="shared" si="49"/>
        <v>0</v>
      </c>
      <c r="KZ51" s="23">
        <f t="shared" si="49"/>
        <v>0</v>
      </c>
      <c r="LA51" s="23">
        <f t="shared" si="49"/>
        <v>0</v>
      </c>
      <c r="LB51" s="23">
        <f t="shared" si="49"/>
        <v>0</v>
      </c>
      <c r="LC51" s="23">
        <f t="shared" si="49"/>
        <v>0</v>
      </c>
      <c r="LD51" s="23">
        <f t="shared" si="49"/>
        <v>0</v>
      </c>
      <c r="LE51" s="23">
        <f t="shared" si="49"/>
        <v>0</v>
      </c>
      <c r="LF51" s="23">
        <f t="shared" si="49"/>
        <v>0</v>
      </c>
      <c r="LG51" s="23">
        <f t="shared" si="49"/>
        <v>0</v>
      </c>
      <c r="LH51" s="23">
        <f t="shared" si="49"/>
        <v>0</v>
      </c>
      <c r="LI51" s="23">
        <f t="shared" si="49"/>
        <v>0</v>
      </c>
      <c r="LJ51" s="23">
        <f t="shared" si="49"/>
        <v>0</v>
      </c>
      <c r="LK51" s="23">
        <f t="shared" si="49"/>
        <v>0</v>
      </c>
      <c r="LL51" s="23">
        <f t="shared" si="49"/>
        <v>0</v>
      </c>
      <c r="LM51" s="23">
        <f t="shared" si="49"/>
        <v>0</v>
      </c>
      <c r="LN51" s="23">
        <f t="shared" si="49"/>
        <v>0</v>
      </c>
      <c r="LO51" s="23">
        <f t="shared" si="49"/>
        <v>0</v>
      </c>
      <c r="LP51" s="23">
        <f t="shared" si="49"/>
        <v>0</v>
      </c>
      <c r="LQ51" s="23">
        <f t="shared" si="49"/>
        <v>0</v>
      </c>
      <c r="LR51" s="23">
        <f t="shared" ref="LR51:MY51" si="50">IF(LR52=0,0,-(LR52+LR50))</f>
        <v>0</v>
      </c>
      <c r="LS51" s="23">
        <f t="shared" si="50"/>
        <v>0</v>
      </c>
      <c r="LT51" s="23">
        <f t="shared" si="50"/>
        <v>0</v>
      </c>
      <c r="LU51" s="23">
        <f t="shared" si="50"/>
        <v>0</v>
      </c>
      <c r="LV51" s="23">
        <f t="shared" si="50"/>
        <v>0</v>
      </c>
      <c r="LW51" s="23">
        <f t="shared" si="50"/>
        <v>0</v>
      </c>
      <c r="LX51" s="23">
        <f t="shared" si="50"/>
        <v>0</v>
      </c>
      <c r="LY51" s="23">
        <f t="shared" si="50"/>
        <v>0</v>
      </c>
      <c r="LZ51" s="23">
        <f t="shared" si="50"/>
        <v>0</v>
      </c>
      <c r="MA51" s="23">
        <f t="shared" si="50"/>
        <v>0</v>
      </c>
      <c r="MB51" s="23">
        <f t="shared" si="50"/>
        <v>0</v>
      </c>
      <c r="MC51" s="23">
        <f t="shared" si="50"/>
        <v>0</v>
      </c>
      <c r="MD51" s="23">
        <f t="shared" si="50"/>
        <v>0</v>
      </c>
      <c r="ME51" s="23">
        <f t="shared" si="50"/>
        <v>0</v>
      </c>
      <c r="MF51" s="23">
        <f t="shared" si="50"/>
        <v>0</v>
      </c>
      <c r="MG51" s="23">
        <f t="shared" si="50"/>
        <v>0</v>
      </c>
      <c r="MH51" s="23">
        <f t="shared" si="50"/>
        <v>0</v>
      </c>
      <c r="MI51" s="23">
        <f t="shared" si="50"/>
        <v>0</v>
      </c>
      <c r="MJ51" s="23">
        <f t="shared" si="50"/>
        <v>0</v>
      </c>
      <c r="MK51" s="23">
        <f t="shared" si="50"/>
        <v>0</v>
      </c>
      <c r="ML51" s="23">
        <f t="shared" si="50"/>
        <v>0</v>
      </c>
      <c r="MM51" s="23">
        <f t="shared" si="50"/>
        <v>0</v>
      </c>
      <c r="MN51" s="23">
        <f t="shared" si="50"/>
        <v>0</v>
      </c>
      <c r="MO51" s="23">
        <f t="shared" si="50"/>
        <v>0</v>
      </c>
      <c r="MP51" s="23">
        <f t="shared" si="50"/>
        <v>0</v>
      </c>
      <c r="MQ51" s="23">
        <f t="shared" si="50"/>
        <v>0</v>
      </c>
      <c r="MR51" s="23">
        <f t="shared" si="50"/>
        <v>0</v>
      </c>
      <c r="MS51" s="23">
        <f t="shared" si="50"/>
        <v>0</v>
      </c>
      <c r="MT51" s="23">
        <f t="shared" si="50"/>
        <v>0</v>
      </c>
      <c r="MU51" s="23">
        <f t="shared" si="50"/>
        <v>0</v>
      </c>
      <c r="MV51" s="23">
        <f t="shared" si="50"/>
        <v>0</v>
      </c>
      <c r="MW51" s="23">
        <f t="shared" si="50"/>
        <v>0</v>
      </c>
      <c r="MX51" s="23">
        <f t="shared" si="50"/>
        <v>0</v>
      </c>
      <c r="MY51" s="23">
        <f t="shared" si="50"/>
        <v>0</v>
      </c>
    </row>
    <row r="52" spans="3:363" x14ac:dyDescent="0.35">
      <c r="C52" s="4" t="s">
        <v>647</v>
      </c>
      <c r="D52" s="23">
        <f>IF($D$8&lt;D46,IF(($D$8+$D$15)&lt;=D46,IF(D46&lt;($D$11+$D$15),$D$23,0),0),0)</f>
        <v>0</v>
      </c>
      <c r="E52" s="23">
        <f t="shared" ref="E52:BP52" si="51">IF($D$8&lt;E46,IF(($D$8+$D$15)&lt;=E46,IF(E46&lt;($D$11+$D$15),$D$23,0),0),0)</f>
        <v>0</v>
      </c>
      <c r="F52" s="23">
        <f t="shared" si="51"/>
        <v>0</v>
      </c>
      <c r="G52" s="23">
        <f t="shared" si="51"/>
        <v>0</v>
      </c>
      <c r="H52" s="23">
        <f t="shared" si="51"/>
        <v>0</v>
      </c>
      <c r="I52" s="23">
        <f t="shared" si="51"/>
        <v>0</v>
      </c>
      <c r="J52" s="23">
        <f t="shared" si="51"/>
        <v>0</v>
      </c>
      <c r="K52" s="23">
        <f t="shared" si="51"/>
        <v>0</v>
      </c>
      <c r="L52" s="23">
        <f t="shared" si="51"/>
        <v>0</v>
      </c>
      <c r="M52" s="23">
        <f t="shared" si="51"/>
        <v>0</v>
      </c>
      <c r="N52" s="23">
        <f t="shared" si="51"/>
        <v>0</v>
      </c>
      <c r="O52" s="23">
        <f t="shared" si="51"/>
        <v>0</v>
      </c>
      <c r="P52" s="23">
        <f t="shared" si="51"/>
        <v>0</v>
      </c>
      <c r="Q52" s="23">
        <f t="shared" si="51"/>
        <v>0</v>
      </c>
      <c r="R52" s="23">
        <f t="shared" si="51"/>
        <v>0</v>
      </c>
      <c r="S52" s="23">
        <f t="shared" si="51"/>
        <v>0</v>
      </c>
      <c r="T52" s="23">
        <f t="shared" si="51"/>
        <v>0</v>
      </c>
      <c r="U52" s="23">
        <f t="shared" si="51"/>
        <v>0</v>
      </c>
      <c r="V52" s="23">
        <f t="shared" si="51"/>
        <v>0</v>
      </c>
      <c r="W52" s="23">
        <f t="shared" si="51"/>
        <v>0</v>
      </c>
      <c r="X52" s="23">
        <f t="shared" si="51"/>
        <v>0</v>
      </c>
      <c r="Y52" s="23">
        <f t="shared" si="51"/>
        <v>-912357.76741424564</v>
      </c>
      <c r="Z52" s="23">
        <f t="shared" si="51"/>
        <v>-912357.76741424564</v>
      </c>
      <c r="AA52" s="23">
        <f t="shared" si="51"/>
        <v>-912357.76741424564</v>
      </c>
      <c r="AB52" s="23">
        <f t="shared" si="51"/>
        <v>-912357.76741424564</v>
      </c>
      <c r="AC52" s="23">
        <f t="shared" si="51"/>
        <v>-912357.76741424564</v>
      </c>
      <c r="AD52" s="23">
        <f t="shared" si="51"/>
        <v>-912357.76741424564</v>
      </c>
      <c r="AE52" s="23">
        <f t="shared" si="51"/>
        <v>-912357.76741424564</v>
      </c>
      <c r="AF52" s="23">
        <f t="shared" si="51"/>
        <v>-912357.76741424564</v>
      </c>
      <c r="AG52" s="23">
        <f t="shared" si="51"/>
        <v>-912357.76741424564</v>
      </c>
      <c r="AH52" s="23">
        <f t="shared" si="51"/>
        <v>-912357.76741424564</v>
      </c>
      <c r="AI52" s="23">
        <f t="shared" si="51"/>
        <v>-912357.76741424564</v>
      </c>
      <c r="AJ52" s="23">
        <f t="shared" si="51"/>
        <v>-912357.76741424564</v>
      </c>
      <c r="AK52" s="23">
        <f t="shared" si="51"/>
        <v>-912357.76741424564</v>
      </c>
      <c r="AL52" s="23">
        <f t="shared" si="51"/>
        <v>-912357.76741424564</v>
      </c>
      <c r="AM52" s="23">
        <f t="shared" si="51"/>
        <v>-912357.76741424564</v>
      </c>
      <c r="AN52" s="23">
        <f t="shared" si="51"/>
        <v>-912357.76741424564</v>
      </c>
      <c r="AO52" s="23">
        <f t="shared" si="51"/>
        <v>-912357.76741424564</v>
      </c>
      <c r="AP52" s="23">
        <f t="shared" si="51"/>
        <v>-912357.76741424564</v>
      </c>
      <c r="AQ52" s="23">
        <f t="shared" si="51"/>
        <v>-912357.76741424564</v>
      </c>
      <c r="AR52" s="23">
        <f t="shared" si="51"/>
        <v>-912357.76741424564</v>
      </c>
      <c r="AS52" s="23">
        <f t="shared" si="51"/>
        <v>-912357.76741424564</v>
      </c>
      <c r="AT52" s="23">
        <f t="shared" si="51"/>
        <v>-912357.76741424564</v>
      </c>
      <c r="AU52" s="23">
        <f t="shared" si="51"/>
        <v>-912357.76741424564</v>
      </c>
      <c r="AV52" s="23">
        <f t="shared" si="51"/>
        <v>-912357.76741424564</v>
      </c>
      <c r="AW52" s="23">
        <f t="shared" si="51"/>
        <v>-912357.76741424564</v>
      </c>
      <c r="AX52" s="23">
        <f t="shared" si="51"/>
        <v>-912357.76741424564</v>
      </c>
      <c r="AY52" s="23">
        <f t="shared" si="51"/>
        <v>-912357.76741424564</v>
      </c>
      <c r="AZ52" s="23">
        <f t="shared" si="51"/>
        <v>-912357.76741424564</v>
      </c>
      <c r="BA52" s="23">
        <f t="shared" si="51"/>
        <v>-912357.76741424564</v>
      </c>
      <c r="BB52" s="23">
        <f t="shared" si="51"/>
        <v>-912357.76741424564</v>
      </c>
      <c r="BC52" s="23">
        <f t="shared" si="51"/>
        <v>-912357.76741424564</v>
      </c>
      <c r="BD52" s="23">
        <f t="shared" si="51"/>
        <v>-912357.76741424564</v>
      </c>
      <c r="BE52" s="23">
        <f t="shared" si="51"/>
        <v>-912357.76741424564</v>
      </c>
      <c r="BF52" s="23">
        <f t="shared" si="51"/>
        <v>-912357.76741424564</v>
      </c>
      <c r="BG52" s="23">
        <f t="shared" si="51"/>
        <v>-912357.76741424564</v>
      </c>
      <c r="BH52" s="23">
        <f t="shared" si="51"/>
        <v>-912357.76741424564</v>
      </c>
      <c r="BI52" s="23">
        <f t="shared" si="51"/>
        <v>-912357.76741424564</v>
      </c>
      <c r="BJ52" s="23">
        <f t="shared" si="51"/>
        <v>-912357.76741424564</v>
      </c>
      <c r="BK52" s="23">
        <f t="shared" si="51"/>
        <v>-912357.76741424564</v>
      </c>
      <c r="BL52" s="23">
        <f t="shared" si="51"/>
        <v>-912357.76741424564</v>
      </c>
      <c r="BM52" s="23">
        <f t="shared" si="51"/>
        <v>-912357.76741424564</v>
      </c>
      <c r="BN52" s="23">
        <f t="shared" si="51"/>
        <v>-912357.76741424564</v>
      </c>
      <c r="BO52" s="23">
        <f t="shared" si="51"/>
        <v>-912357.76741424564</v>
      </c>
      <c r="BP52" s="23">
        <f t="shared" si="51"/>
        <v>-912357.76741424564</v>
      </c>
      <c r="BQ52" s="23">
        <f t="shared" ref="BQ52:EB52" si="52">IF($D$8&lt;BQ46,IF(($D$8+$D$15)&lt;=BQ46,IF(BQ46&lt;($D$11+$D$15),$D$23,0),0),0)</f>
        <v>-912357.76741424564</v>
      </c>
      <c r="BR52" s="23">
        <f t="shared" si="52"/>
        <v>-912357.76741424564</v>
      </c>
      <c r="BS52" s="23">
        <f t="shared" si="52"/>
        <v>-912357.76741424564</v>
      </c>
      <c r="BT52" s="23">
        <f t="shared" si="52"/>
        <v>-912357.76741424564</v>
      </c>
      <c r="BU52" s="23">
        <f t="shared" si="52"/>
        <v>-912357.76741424564</v>
      </c>
      <c r="BV52" s="23">
        <f t="shared" si="52"/>
        <v>-912357.76741424564</v>
      </c>
      <c r="BW52" s="23">
        <f t="shared" si="52"/>
        <v>-912357.76741424564</v>
      </c>
      <c r="BX52" s="23">
        <f t="shared" si="52"/>
        <v>-912357.76741424564</v>
      </c>
      <c r="BY52" s="23">
        <f t="shared" si="52"/>
        <v>-912357.76741424564</v>
      </c>
      <c r="BZ52" s="23">
        <f t="shared" si="52"/>
        <v>-912357.76741424564</v>
      </c>
      <c r="CA52" s="23">
        <f t="shared" si="52"/>
        <v>-912357.76741424564</v>
      </c>
      <c r="CB52" s="23">
        <f t="shared" si="52"/>
        <v>-912357.76741424564</v>
      </c>
      <c r="CC52" s="23">
        <f t="shared" si="52"/>
        <v>-912357.76741424564</v>
      </c>
      <c r="CD52" s="23">
        <f t="shared" si="52"/>
        <v>-912357.76741424564</v>
      </c>
      <c r="CE52" s="23">
        <f t="shared" si="52"/>
        <v>-912357.76741424564</v>
      </c>
      <c r="CF52" s="23">
        <f t="shared" si="52"/>
        <v>-912357.76741424564</v>
      </c>
      <c r="CG52" s="23">
        <f t="shared" si="52"/>
        <v>-912357.76741424564</v>
      </c>
      <c r="CH52" s="23">
        <f t="shared" si="52"/>
        <v>-912357.76741424564</v>
      </c>
      <c r="CI52" s="23">
        <f t="shared" si="52"/>
        <v>-912357.76741424564</v>
      </c>
      <c r="CJ52" s="23">
        <f t="shared" si="52"/>
        <v>-912357.76741424564</v>
      </c>
      <c r="CK52" s="23">
        <f t="shared" si="52"/>
        <v>-912357.76741424564</v>
      </c>
      <c r="CL52" s="23">
        <f t="shared" si="52"/>
        <v>-912357.76741424564</v>
      </c>
      <c r="CM52" s="23">
        <f t="shared" si="52"/>
        <v>-912357.76741424564</v>
      </c>
      <c r="CN52" s="23">
        <f t="shared" si="52"/>
        <v>-912357.76741424564</v>
      </c>
      <c r="CO52" s="23">
        <f t="shared" si="52"/>
        <v>-912357.76741424564</v>
      </c>
      <c r="CP52" s="23">
        <f t="shared" si="52"/>
        <v>-912357.76741424564</v>
      </c>
      <c r="CQ52" s="23">
        <f t="shared" si="52"/>
        <v>-912357.76741424564</v>
      </c>
      <c r="CR52" s="23">
        <f t="shared" si="52"/>
        <v>-912357.76741424564</v>
      </c>
      <c r="CS52" s="23">
        <f t="shared" si="52"/>
        <v>-912357.76741424564</v>
      </c>
      <c r="CT52" s="23">
        <f t="shared" si="52"/>
        <v>-912357.76741424564</v>
      </c>
      <c r="CU52" s="23">
        <f t="shared" si="52"/>
        <v>-912357.76741424564</v>
      </c>
      <c r="CV52" s="23">
        <f t="shared" si="52"/>
        <v>-912357.76741424564</v>
      </c>
      <c r="CW52" s="23">
        <f t="shared" si="52"/>
        <v>-912357.76741424564</v>
      </c>
      <c r="CX52" s="23">
        <f t="shared" si="52"/>
        <v>-912357.76741424564</v>
      </c>
      <c r="CY52" s="23">
        <f t="shared" si="52"/>
        <v>-912357.76741424564</v>
      </c>
      <c r="CZ52" s="23">
        <f t="shared" si="52"/>
        <v>-912357.76741424564</v>
      </c>
      <c r="DA52" s="23">
        <f t="shared" si="52"/>
        <v>-912357.76741424564</v>
      </c>
      <c r="DB52" s="23">
        <f t="shared" si="52"/>
        <v>-912357.76741424564</v>
      </c>
      <c r="DC52" s="23">
        <f t="shared" si="52"/>
        <v>-912357.76741424564</v>
      </c>
      <c r="DD52" s="23">
        <f t="shared" si="52"/>
        <v>-912357.76741424564</v>
      </c>
      <c r="DE52" s="23">
        <f t="shared" si="52"/>
        <v>-912357.76741424564</v>
      </c>
      <c r="DF52" s="23">
        <f t="shared" si="52"/>
        <v>-912357.76741424564</v>
      </c>
      <c r="DG52" s="23">
        <f t="shared" si="52"/>
        <v>-912357.76741424564</v>
      </c>
      <c r="DH52" s="23">
        <f t="shared" si="52"/>
        <v>-912357.76741424564</v>
      </c>
      <c r="DI52" s="23">
        <f t="shared" si="52"/>
        <v>-912357.76741424564</v>
      </c>
      <c r="DJ52" s="23">
        <f t="shared" si="52"/>
        <v>-912357.76741424564</v>
      </c>
      <c r="DK52" s="23">
        <f t="shared" si="52"/>
        <v>-912357.76741424564</v>
      </c>
      <c r="DL52" s="23">
        <f t="shared" si="52"/>
        <v>-912357.76741424564</v>
      </c>
      <c r="DM52" s="23">
        <f t="shared" si="52"/>
        <v>-912357.76741424564</v>
      </c>
      <c r="DN52" s="23">
        <f t="shared" si="52"/>
        <v>-912357.76741424564</v>
      </c>
      <c r="DO52" s="23">
        <f t="shared" si="52"/>
        <v>-912357.76741424564</v>
      </c>
      <c r="DP52" s="23">
        <f t="shared" si="52"/>
        <v>-912357.76741424564</v>
      </c>
      <c r="DQ52" s="23">
        <f t="shared" si="52"/>
        <v>-912357.76741424564</v>
      </c>
      <c r="DR52" s="23">
        <f t="shared" si="52"/>
        <v>-912357.76741424564</v>
      </c>
      <c r="DS52" s="23">
        <f t="shared" si="52"/>
        <v>-912357.76741424564</v>
      </c>
      <c r="DT52" s="23">
        <f t="shared" si="52"/>
        <v>-912357.76741424564</v>
      </c>
      <c r="DU52" s="23">
        <f t="shared" si="52"/>
        <v>-912357.76741424564</v>
      </c>
      <c r="DV52" s="23">
        <f t="shared" si="52"/>
        <v>-912357.76741424564</v>
      </c>
      <c r="DW52" s="23">
        <f t="shared" si="52"/>
        <v>-912357.76741424564</v>
      </c>
      <c r="DX52" s="23">
        <f t="shared" si="52"/>
        <v>-912357.76741424564</v>
      </c>
      <c r="DY52" s="23">
        <f t="shared" si="52"/>
        <v>-912357.76741424564</v>
      </c>
      <c r="DZ52" s="23">
        <f t="shared" si="52"/>
        <v>-912357.76741424564</v>
      </c>
      <c r="EA52" s="23">
        <f t="shared" si="52"/>
        <v>-912357.76741424564</v>
      </c>
      <c r="EB52" s="23">
        <f t="shared" si="52"/>
        <v>-912357.76741424564</v>
      </c>
      <c r="EC52" s="23">
        <f t="shared" ref="EC52:GN52" si="53">IF($D$8&lt;EC46,IF(($D$8+$D$15)&lt;=EC46,IF(EC46&lt;($D$11+$D$15),$D$23,0),0),0)</f>
        <v>-912357.76741424564</v>
      </c>
      <c r="ED52" s="23">
        <f t="shared" si="53"/>
        <v>-912357.76741424564</v>
      </c>
      <c r="EE52" s="23">
        <f t="shared" si="53"/>
        <v>-912357.76741424564</v>
      </c>
      <c r="EF52" s="23">
        <f t="shared" si="53"/>
        <v>-912357.76741424564</v>
      </c>
      <c r="EG52" s="23">
        <f t="shared" si="53"/>
        <v>-912357.76741424564</v>
      </c>
      <c r="EH52" s="23">
        <f t="shared" si="53"/>
        <v>-912357.76741424564</v>
      </c>
      <c r="EI52" s="23">
        <f t="shared" si="53"/>
        <v>-912357.76741424564</v>
      </c>
      <c r="EJ52" s="23">
        <f t="shared" si="53"/>
        <v>-912357.76741424564</v>
      </c>
      <c r="EK52" s="23">
        <f t="shared" si="53"/>
        <v>-912357.76741424564</v>
      </c>
      <c r="EL52" s="23">
        <f t="shared" si="53"/>
        <v>-912357.76741424564</v>
      </c>
      <c r="EM52" s="23">
        <f t="shared" si="53"/>
        <v>-912357.76741424564</v>
      </c>
      <c r="EN52" s="23">
        <f t="shared" si="53"/>
        <v>-912357.76741424564</v>
      </c>
      <c r="EO52" s="23">
        <f t="shared" si="53"/>
        <v>-912357.76741424564</v>
      </c>
      <c r="EP52" s="23">
        <f t="shared" si="53"/>
        <v>-912357.76741424564</v>
      </c>
      <c r="EQ52" s="23">
        <f t="shared" si="53"/>
        <v>-912357.76741424564</v>
      </c>
      <c r="ER52" s="23">
        <f t="shared" si="53"/>
        <v>-912357.76741424564</v>
      </c>
      <c r="ES52" s="23">
        <f t="shared" si="53"/>
        <v>-912357.76741424564</v>
      </c>
      <c r="ET52" s="23">
        <f t="shared" si="53"/>
        <v>-912357.76741424564</v>
      </c>
      <c r="EU52" s="23">
        <f t="shared" si="53"/>
        <v>-912357.76741424564</v>
      </c>
      <c r="EV52" s="23">
        <f t="shared" si="53"/>
        <v>-912357.76741424564</v>
      </c>
      <c r="EW52" s="23">
        <f t="shared" si="53"/>
        <v>-912357.76741424564</v>
      </c>
      <c r="EX52" s="23">
        <f t="shared" si="53"/>
        <v>-912357.76741424564</v>
      </c>
      <c r="EY52" s="23">
        <f t="shared" si="53"/>
        <v>-912357.76741424564</v>
      </c>
      <c r="EZ52" s="23">
        <f t="shared" si="53"/>
        <v>-912357.76741424564</v>
      </c>
      <c r="FA52" s="23">
        <f t="shared" si="53"/>
        <v>-912357.76741424564</v>
      </c>
      <c r="FB52" s="23">
        <f t="shared" si="53"/>
        <v>-912357.76741424564</v>
      </c>
      <c r="FC52" s="23">
        <f t="shared" si="53"/>
        <v>-912357.76741424564</v>
      </c>
      <c r="FD52" s="23">
        <f t="shared" si="53"/>
        <v>-912357.76741424564</v>
      </c>
      <c r="FE52" s="23">
        <f t="shared" si="53"/>
        <v>-912357.76741424564</v>
      </c>
      <c r="FF52" s="23">
        <f t="shared" si="53"/>
        <v>-912357.76741424564</v>
      </c>
      <c r="FG52" s="23">
        <f t="shared" si="53"/>
        <v>-912357.76741424564</v>
      </c>
      <c r="FH52" s="23">
        <f t="shared" si="53"/>
        <v>-912357.76741424564</v>
      </c>
      <c r="FI52" s="23">
        <f t="shared" si="53"/>
        <v>-912357.76741424564</v>
      </c>
      <c r="FJ52" s="23">
        <f t="shared" si="53"/>
        <v>-912357.76741424564</v>
      </c>
      <c r="FK52" s="23">
        <f t="shared" si="53"/>
        <v>-912357.76741424564</v>
      </c>
      <c r="FL52" s="23">
        <f t="shared" si="53"/>
        <v>-912357.76741424564</v>
      </c>
      <c r="FM52" s="23">
        <f t="shared" si="53"/>
        <v>-912357.76741424564</v>
      </c>
      <c r="FN52" s="23">
        <f t="shared" si="53"/>
        <v>-912357.76741424564</v>
      </c>
      <c r="FO52" s="23">
        <f t="shared" si="53"/>
        <v>-912357.76741424564</v>
      </c>
      <c r="FP52" s="23">
        <f t="shared" si="53"/>
        <v>-912357.76741424564</v>
      </c>
      <c r="FQ52" s="23">
        <f t="shared" si="53"/>
        <v>-912357.76741424564</v>
      </c>
      <c r="FR52" s="23">
        <f t="shared" si="53"/>
        <v>-912357.76741424564</v>
      </c>
      <c r="FS52" s="23">
        <f t="shared" si="53"/>
        <v>-912357.76741424564</v>
      </c>
      <c r="FT52" s="23">
        <f t="shared" si="53"/>
        <v>-912357.76741424564</v>
      </c>
      <c r="FU52" s="23">
        <f t="shared" si="53"/>
        <v>-912357.76741424564</v>
      </c>
      <c r="FV52" s="23">
        <f t="shared" si="53"/>
        <v>-912357.76741424564</v>
      </c>
      <c r="FW52" s="23">
        <f t="shared" si="53"/>
        <v>-912357.76741424564</v>
      </c>
      <c r="FX52" s="23">
        <f t="shared" si="53"/>
        <v>-912357.76741424564</v>
      </c>
      <c r="FY52" s="23">
        <f t="shared" si="53"/>
        <v>-912357.76741424564</v>
      </c>
      <c r="FZ52" s="23">
        <f t="shared" si="53"/>
        <v>-912357.76741424564</v>
      </c>
      <c r="GA52" s="23">
        <f t="shared" si="53"/>
        <v>-912357.76741424564</v>
      </c>
      <c r="GB52" s="23">
        <f t="shared" si="53"/>
        <v>-912357.76741424564</v>
      </c>
      <c r="GC52" s="23">
        <f t="shared" si="53"/>
        <v>-912357.76741424564</v>
      </c>
      <c r="GD52" s="23">
        <f t="shared" si="53"/>
        <v>-912357.76741424564</v>
      </c>
      <c r="GE52" s="23">
        <f t="shared" si="53"/>
        <v>-912357.76741424564</v>
      </c>
      <c r="GF52" s="23">
        <f t="shared" si="53"/>
        <v>-912357.76741424564</v>
      </c>
      <c r="GG52" s="23">
        <f t="shared" si="53"/>
        <v>-912357.76741424564</v>
      </c>
      <c r="GH52" s="23">
        <f t="shared" si="53"/>
        <v>-912357.76741424564</v>
      </c>
      <c r="GI52" s="23">
        <f t="shared" si="53"/>
        <v>-912357.76741424564</v>
      </c>
      <c r="GJ52" s="23">
        <f t="shared" si="53"/>
        <v>-912357.76741424564</v>
      </c>
      <c r="GK52" s="23">
        <f t="shared" si="53"/>
        <v>-912357.76741424564</v>
      </c>
      <c r="GL52" s="23">
        <f t="shared" si="53"/>
        <v>-912357.76741424564</v>
      </c>
      <c r="GM52" s="23">
        <f t="shared" si="53"/>
        <v>-912357.76741424564</v>
      </c>
      <c r="GN52" s="23">
        <f t="shared" si="53"/>
        <v>-912357.76741424564</v>
      </c>
      <c r="GO52" s="23">
        <f t="shared" ref="GO52:IZ52" si="54">IF($D$8&lt;GO46,IF(($D$8+$D$15)&lt;=GO46,IF(GO46&lt;($D$11+$D$15),$D$23,0),0),0)</f>
        <v>-912357.76741424564</v>
      </c>
      <c r="GP52" s="23">
        <f t="shared" si="54"/>
        <v>-912357.76741424564</v>
      </c>
      <c r="GQ52" s="23">
        <f t="shared" si="54"/>
        <v>-912357.76741424564</v>
      </c>
      <c r="GR52" s="23">
        <f t="shared" si="54"/>
        <v>-912357.76741424564</v>
      </c>
      <c r="GS52" s="23">
        <f t="shared" si="54"/>
        <v>-912357.76741424564</v>
      </c>
      <c r="GT52" s="23">
        <f t="shared" si="54"/>
        <v>-912357.76741424564</v>
      </c>
      <c r="GU52" s="23">
        <f t="shared" si="54"/>
        <v>-912357.76741424564</v>
      </c>
      <c r="GV52" s="23">
        <f t="shared" si="54"/>
        <v>-912357.76741424564</v>
      </c>
      <c r="GW52" s="23">
        <f t="shared" si="54"/>
        <v>-912357.76741424564</v>
      </c>
      <c r="GX52" s="23">
        <f t="shared" si="54"/>
        <v>-912357.76741424564</v>
      </c>
      <c r="GY52" s="23">
        <f t="shared" si="54"/>
        <v>-912357.76741424564</v>
      </c>
      <c r="GZ52" s="23">
        <f t="shared" si="54"/>
        <v>-912357.76741424564</v>
      </c>
      <c r="HA52" s="23">
        <f t="shared" si="54"/>
        <v>-912357.76741424564</v>
      </c>
      <c r="HB52" s="23">
        <f t="shared" si="54"/>
        <v>-912357.76741424564</v>
      </c>
      <c r="HC52" s="23">
        <f t="shared" si="54"/>
        <v>-912357.76741424564</v>
      </c>
      <c r="HD52" s="23">
        <f t="shared" si="54"/>
        <v>-912357.76741424564</v>
      </c>
      <c r="HE52" s="23">
        <f t="shared" si="54"/>
        <v>-912357.76741424564</v>
      </c>
      <c r="HF52" s="23">
        <f t="shared" si="54"/>
        <v>-912357.76741424564</v>
      </c>
      <c r="HG52" s="23">
        <f t="shared" si="54"/>
        <v>-912357.76741424564</v>
      </c>
      <c r="HH52" s="23">
        <f t="shared" si="54"/>
        <v>-912357.76741424564</v>
      </c>
      <c r="HI52" s="23">
        <f t="shared" si="54"/>
        <v>-912357.76741424564</v>
      </c>
      <c r="HJ52" s="23">
        <f t="shared" si="54"/>
        <v>-912357.76741424564</v>
      </c>
      <c r="HK52" s="23">
        <f t="shared" si="54"/>
        <v>-912357.76741424564</v>
      </c>
      <c r="HL52" s="23">
        <f t="shared" si="54"/>
        <v>-912357.76741424564</v>
      </c>
      <c r="HM52" s="23">
        <f t="shared" si="54"/>
        <v>-912357.76741424564</v>
      </c>
      <c r="HN52" s="23">
        <f t="shared" si="54"/>
        <v>-912357.76741424564</v>
      </c>
      <c r="HO52" s="23">
        <f t="shared" si="54"/>
        <v>-912357.76741424564</v>
      </c>
      <c r="HP52" s="23">
        <f t="shared" si="54"/>
        <v>-912357.76741424564</v>
      </c>
      <c r="HQ52" s="23">
        <f t="shared" si="54"/>
        <v>-912357.76741424564</v>
      </c>
      <c r="HR52" s="23">
        <f t="shared" si="54"/>
        <v>-912357.76741424564</v>
      </c>
      <c r="HS52" s="23">
        <f t="shared" si="54"/>
        <v>-912357.76741424564</v>
      </c>
      <c r="HT52" s="23">
        <f t="shared" si="54"/>
        <v>-912357.76741424564</v>
      </c>
      <c r="HU52" s="23">
        <f t="shared" si="54"/>
        <v>-912357.76741424564</v>
      </c>
      <c r="HV52" s="23">
        <f t="shared" si="54"/>
        <v>-912357.76741424564</v>
      </c>
      <c r="HW52" s="23">
        <f t="shared" si="54"/>
        <v>-912357.76741424564</v>
      </c>
      <c r="HX52" s="23">
        <f t="shared" si="54"/>
        <v>-912357.76741424564</v>
      </c>
      <c r="HY52" s="23">
        <f t="shared" si="54"/>
        <v>-912357.76741424564</v>
      </c>
      <c r="HZ52" s="23">
        <f t="shared" si="54"/>
        <v>-912357.76741424564</v>
      </c>
      <c r="IA52" s="23">
        <f t="shared" si="54"/>
        <v>-912357.76741424564</v>
      </c>
      <c r="IB52" s="23">
        <f t="shared" si="54"/>
        <v>-912357.76741424564</v>
      </c>
      <c r="IC52" s="23">
        <f t="shared" si="54"/>
        <v>-912357.76741424564</v>
      </c>
      <c r="ID52" s="23">
        <f t="shared" si="54"/>
        <v>-912357.76741424564</v>
      </c>
      <c r="IE52" s="23">
        <f t="shared" si="54"/>
        <v>-912357.76741424564</v>
      </c>
      <c r="IF52" s="23">
        <f t="shared" si="54"/>
        <v>-912357.76741424564</v>
      </c>
      <c r="IG52" s="23">
        <f t="shared" si="54"/>
        <v>-912357.76741424564</v>
      </c>
      <c r="IH52" s="23">
        <f t="shared" si="54"/>
        <v>-912357.76741424564</v>
      </c>
      <c r="II52" s="23">
        <f t="shared" si="54"/>
        <v>-912357.76741424564</v>
      </c>
      <c r="IJ52" s="23">
        <f t="shared" si="54"/>
        <v>-912357.76741424564</v>
      </c>
      <c r="IK52" s="23">
        <f t="shared" si="54"/>
        <v>0</v>
      </c>
      <c r="IL52" s="23">
        <f t="shared" si="54"/>
        <v>0</v>
      </c>
      <c r="IM52" s="23">
        <f t="shared" si="54"/>
        <v>0</v>
      </c>
      <c r="IN52" s="23">
        <f t="shared" si="54"/>
        <v>0</v>
      </c>
      <c r="IO52" s="23">
        <f t="shared" si="54"/>
        <v>0</v>
      </c>
      <c r="IP52" s="23">
        <f t="shared" si="54"/>
        <v>0</v>
      </c>
      <c r="IQ52" s="23">
        <f t="shared" si="54"/>
        <v>0</v>
      </c>
      <c r="IR52" s="23">
        <f t="shared" si="54"/>
        <v>0</v>
      </c>
      <c r="IS52" s="23">
        <f t="shared" si="54"/>
        <v>0</v>
      </c>
      <c r="IT52" s="23">
        <f t="shared" si="54"/>
        <v>0</v>
      </c>
      <c r="IU52" s="23">
        <f t="shared" si="54"/>
        <v>0</v>
      </c>
      <c r="IV52" s="23">
        <f t="shared" si="54"/>
        <v>0</v>
      </c>
      <c r="IW52" s="23">
        <f t="shared" si="54"/>
        <v>0</v>
      </c>
      <c r="IX52" s="23">
        <f t="shared" si="54"/>
        <v>0</v>
      </c>
      <c r="IY52" s="23">
        <f t="shared" si="54"/>
        <v>0</v>
      </c>
      <c r="IZ52" s="23">
        <f t="shared" si="54"/>
        <v>0</v>
      </c>
      <c r="JA52" s="23">
        <f t="shared" ref="JA52:LL52" si="55">IF($D$8&lt;JA46,IF(($D$8+$D$15)&lt;=JA46,IF(JA46&lt;($D$11+$D$15),$D$23,0),0),0)</f>
        <v>0</v>
      </c>
      <c r="JB52" s="23">
        <f t="shared" si="55"/>
        <v>0</v>
      </c>
      <c r="JC52" s="23">
        <f t="shared" si="55"/>
        <v>0</v>
      </c>
      <c r="JD52" s="23">
        <f t="shared" si="55"/>
        <v>0</v>
      </c>
      <c r="JE52" s="23">
        <f t="shared" si="55"/>
        <v>0</v>
      </c>
      <c r="JF52" s="23">
        <f t="shared" si="55"/>
        <v>0</v>
      </c>
      <c r="JG52" s="23">
        <f t="shared" si="55"/>
        <v>0</v>
      </c>
      <c r="JH52" s="23">
        <f t="shared" si="55"/>
        <v>0</v>
      </c>
      <c r="JI52" s="23">
        <f t="shared" si="55"/>
        <v>0</v>
      </c>
      <c r="JJ52" s="23">
        <f t="shared" si="55"/>
        <v>0</v>
      </c>
      <c r="JK52" s="23">
        <f t="shared" si="55"/>
        <v>0</v>
      </c>
      <c r="JL52" s="23">
        <f t="shared" si="55"/>
        <v>0</v>
      </c>
      <c r="JM52" s="23">
        <f t="shared" si="55"/>
        <v>0</v>
      </c>
      <c r="JN52" s="23">
        <f t="shared" si="55"/>
        <v>0</v>
      </c>
      <c r="JO52" s="23">
        <f t="shared" si="55"/>
        <v>0</v>
      </c>
      <c r="JP52" s="23">
        <f t="shared" si="55"/>
        <v>0</v>
      </c>
      <c r="JQ52" s="23">
        <f t="shared" si="55"/>
        <v>0</v>
      </c>
      <c r="JR52" s="23">
        <f t="shared" si="55"/>
        <v>0</v>
      </c>
      <c r="JS52" s="23">
        <f t="shared" si="55"/>
        <v>0</v>
      </c>
      <c r="JT52" s="23">
        <f t="shared" si="55"/>
        <v>0</v>
      </c>
      <c r="JU52" s="23">
        <f t="shared" si="55"/>
        <v>0</v>
      </c>
      <c r="JV52" s="23">
        <f t="shared" si="55"/>
        <v>0</v>
      </c>
      <c r="JW52" s="23">
        <f t="shared" si="55"/>
        <v>0</v>
      </c>
      <c r="JX52" s="23">
        <f t="shared" si="55"/>
        <v>0</v>
      </c>
      <c r="JY52" s="23">
        <f t="shared" si="55"/>
        <v>0</v>
      </c>
      <c r="JZ52" s="23">
        <f t="shared" si="55"/>
        <v>0</v>
      </c>
      <c r="KA52" s="23">
        <f t="shared" si="55"/>
        <v>0</v>
      </c>
      <c r="KB52" s="23">
        <f t="shared" si="55"/>
        <v>0</v>
      </c>
      <c r="KC52" s="23">
        <f t="shared" si="55"/>
        <v>0</v>
      </c>
      <c r="KD52" s="23">
        <f t="shared" si="55"/>
        <v>0</v>
      </c>
      <c r="KE52" s="23">
        <f t="shared" si="55"/>
        <v>0</v>
      </c>
      <c r="KF52" s="23">
        <f t="shared" si="55"/>
        <v>0</v>
      </c>
      <c r="KG52" s="23">
        <f t="shared" si="55"/>
        <v>0</v>
      </c>
      <c r="KH52" s="23">
        <f t="shared" si="55"/>
        <v>0</v>
      </c>
      <c r="KI52" s="23">
        <f t="shared" si="55"/>
        <v>0</v>
      </c>
      <c r="KJ52" s="23">
        <f t="shared" si="55"/>
        <v>0</v>
      </c>
      <c r="KK52" s="23">
        <f t="shared" si="55"/>
        <v>0</v>
      </c>
      <c r="KL52" s="23">
        <f t="shared" si="55"/>
        <v>0</v>
      </c>
      <c r="KM52" s="23">
        <f t="shared" si="55"/>
        <v>0</v>
      </c>
      <c r="KN52" s="23">
        <f t="shared" si="55"/>
        <v>0</v>
      </c>
      <c r="KO52" s="23">
        <f t="shared" si="55"/>
        <v>0</v>
      </c>
      <c r="KP52" s="23">
        <f t="shared" si="55"/>
        <v>0</v>
      </c>
      <c r="KQ52" s="23">
        <f t="shared" si="55"/>
        <v>0</v>
      </c>
      <c r="KR52" s="23">
        <f t="shared" si="55"/>
        <v>0</v>
      </c>
      <c r="KS52" s="23">
        <f t="shared" si="55"/>
        <v>0</v>
      </c>
      <c r="KT52" s="23">
        <f t="shared" si="55"/>
        <v>0</v>
      </c>
      <c r="KU52" s="23">
        <f t="shared" si="55"/>
        <v>0</v>
      </c>
      <c r="KV52" s="23">
        <f t="shared" si="55"/>
        <v>0</v>
      </c>
      <c r="KW52" s="23">
        <f t="shared" si="55"/>
        <v>0</v>
      </c>
      <c r="KX52" s="23">
        <f t="shared" si="55"/>
        <v>0</v>
      </c>
      <c r="KY52" s="23">
        <f t="shared" si="55"/>
        <v>0</v>
      </c>
      <c r="KZ52" s="23">
        <f t="shared" si="55"/>
        <v>0</v>
      </c>
      <c r="LA52" s="23">
        <f t="shared" si="55"/>
        <v>0</v>
      </c>
      <c r="LB52" s="23">
        <f t="shared" si="55"/>
        <v>0</v>
      </c>
      <c r="LC52" s="23">
        <f t="shared" si="55"/>
        <v>0</v>
      </c>
      <c r="LD52" s="23">
        <f t="shared" si="55"/>
        <v>0</v>
      </c>
      <c r="LE52" s="23">
        <f t="shared" si="55"/>
        <v>0</v>
      </c>
      <c r="LF52" s="23">
        <f t="shared" si="55"/>
        <v>0</v>
      </c>
      <c r="LG52" s="23">
        <f t="shared" si="55"/>
        <v>0</v>
      </c>
      <c r="LH52" s="23">
        <f t="shared" si="55"/>
        <v>0</v>
      </c>
      <c r="LI52" s="23">
        <f t="shared" si="55"/>
        <v>0</v>
      </c>
      <c r="LJ52" s="23">
        <f t="shared" si="55"/>
        <v>0</v>
      </c>
      <c r="LK52" s="23">
        <f t="shared" si="55"/>
        <v>0</v>
      </c>
      <c r="LL52" s="23">
        <f t="shared" si="55"/>
        <v>0</v>
      </c>
      <c r="LM52" s="23">
        <f t="shared" ref="LM52:MY52" si="56">IF($D$8&lt;LM46,IF(($D$8+$D$15)&lt;=LM46,IF(LM46&lt;($D$11+$D$15),$D$23,0),0),0)</f>
        <v>0</v>
      </c>
      <c r="LN52" s="23">
        <f t="shared" si="56"/>
        <v>0</v>
      </c>
      <c r="LO52" s="23">
        <f t="shared" si="56"/>
        <v>0</v>
      </c>
      <c r="LP52" s="23">
        <f t="shared" si="56"/>
        <v>0</v>
      </c>
      <c r="LQ52" s="23">
        <f t="shared" si="56"/>
        <v>0</v>
      </c>
      <c r="LR52" s="23">
        <f t="shared" si="56"/>
        <v>0</v>
      </c>
      <c r="LS52" s="23">
        <f t="shared" si="56"/>
        <v>0</v>
      </c>
      <c r="LT52" s="23">
        <f t="shared" si="56"/>
        <v>0</v>
      </c>
      <c r="LU52" s="23">
        <f t="shared" si="56"/>
        <v>0</v>
      </c>
      <c r="LV52" s="23">
        <f t="shared" si="56"/>
        <v>0</v>
      </c>
      <c r="LW52" s="23">
        <f t="shared" si="56"/>
        <v>0</v>
      </c>
      <c r="LX52" s="23">
        <f t="shared" si="56"/>
        <v>0</v>
      </c>
      <c r="LY52" s="23">
        <f t="shared" si="56"/>
        <v>0</v>
      </c>
      <c r="LZ52" s="23">
        <f t="shared" si="56"/>
        <v>0</v>
      </c>
      <c r="MA52" s="23">
        <f t="shared" si="56"/>
        <v>0</v>
      </c>
      <c r="MB52" s="23">
        <f t="shared" si="56"/>
        <v>0</v>
      </c>
      <c r="MC52" s="23">
        <f t="shared" si="56"/>
        <v>0</v>
      </c>
      <c r="MD52" s="23">
        <f t="shared" si="56"/>
        <v>0</v>
      </c>
      <c r="ME52" s="23">
        <f t="shared" si="56"/>
        <v>0</v>
      </c>
      <c r="MF52" s="23">
        <f t="shared" si="56"/>
        <v>0</v>
      </c>
      <c r="MG52" s="23">
        <f t="shared" si="56"/>
        <v>0</v>
      </c>
      <c r="MH52" s="23">
        <f t="shared" si="56"/>
        <v>0</v>
      </c>
      <c r="MI52" s="23">
        <f t="shared" si="56"/>
        <v>0</v>
      </c>
      <c r="MJ52" s="23">
        <f t="shared" si="56"/>
        <v>0</v>
      </c>
      <c r="MK52" s="23">
        <f t="shared" si="56"/>
        <v>0</v>
      </c>
      <c r="ML52" s="23">
        <f t="shared" si="56"/>
        <v>0</v>
      </c>
      <c r="MM52" s="23">
        <f t="shared" si="56"/>
        <v>0</v>
      </c>
      <c r="MN52" s="23">
        <f t="shared" si="56"/>
        <v>0</v>
      </c>
      <c r="MO52" s="23">
        <f t="shared" si="56"/>
        <v>0</v>
      </c>
      <c r="MP52" s="23">
        <f t="shared" si="56"/>
        <v>0</v>
      </c>
      <c r="MQ52" s="23">
        <f t="shared" si="56"/>
        <v>0</v>
      </c>
      <c r="MR52" s="23">
        <f t="shared" si="56"/>
        <v>0</v>
      </c>
      <c r="MS52" s="23">
        <f t="shared" si="56"/>
        <v>0</v>
      </c>
      <c r="MT52" s="23">
        <f t="shared" si="56"/>
        <v>0</v>
      </c>
      <c r="MU52" s="23">
        <f t="shared" si="56"/>
        <v>0</v>
      </c>
      <c r="MV52" s="23">
        <f t="shared" si="56"/>
        <v>0</v>
      </c>
      <c r="MW52" s="23">
        <f t="shared" si="56"/>
        <v>0</v>
      </c>
      <c r="MX52" s="23">
        <f t="shared" si="56"/>
        <v>0</v>
      </c>
      <c r="MY52" s="23">
        <f t="shared" si="56"/>
        <v>0</v>
      </c>
    </row>
    <row r="53" spans="3:363" s="26" customFormat="1" x14ac:dyDescent="0.35">
      <c r="C53" s="27" t="s">
        <v>342</v>
      </c>
      <c r="D53" s="28">
        <f>D48+D49+D50+D52</f>
        <v>0</v>
      </c>
      <c r="E53" s="28">
        <f>E48+E49+E50+E52</f>
        <v>6594577.1786225708</v>
      </c>
      <c r="F53" s="28">
        <f>F48+F49+F50+F52</f>
        <v>12386630.038011402</v>
      </c>
      <c r="G53" s="28">
        <f>G48+G49+G50+G52</f>
        <v>18228156.682240847</v>
      </c>
      <c r="H53" s="28">
        <f t="shared" ref="H53:BQ53" si="57">H48+H49+H50+H52</f>
        <v>24119579.699889749</v>
      </c>
      <c r="I53" s="28">
        <f>I48+I49+I50+I52</f>
        <v>30061325.289147738</v>
      </c>
      <c r="J53" s="28">
        <f t="shared" si="57"/>
        <v>36053823.288647301</v>
      </c>
      <c r="K53" s="28">
        <f>K48+K49+K50+K52</f>
        <v>42097507.20855926</v>
      </c>
      <c r="L53" s="28">
        <f t="shared" si="57"/>
        <v>48192814.261953801</v>
      </c>
      <c r="M53" s="28">
        <f t="shared" si="57"/>
        <v>54340185.39642942</v>
      </c>
      <c r="N53" s="28">
        <f t="shared" si="57"/>
        <v>60540065.326012015</v>
      </c>
      <c r="O53" s="28">
        <f t="shared" si="57"/>
        <v>66792902.563326463</v>
      </c>
      <c r="P53" s="28">
        <f t="shared" si="57"/>
        <v>73099149.452042967</v>
      </c>
      <c r="Q53" s="28">
        <f t="shared" si="57"/>
        <v>79459262.199600592</v>
      </c>
      <c r="R53" s="28">
        <f t="shared" si="57"/>
        <v>85873700.910210267</v>
      </c>
      <c r="S53" s="28">
        <f t="shared" si="57"/>
        <v>86607205.438818306</v>
      </c>
      <c r="T53" s="28">
        <f t="shared" si="57"/>
        <v>87346975.318608209</v>
      </c>
      <c r="U53" s="28">
        <f t="shared" si="57"/>
        <v>88093064.066121325</v>
      </c>
      <c r="V53" s="28">
        <f t="shared" si="57"/>
        <v>88845525.655019447</v>
      </c>
      <c r="W53" s="28">
        <f t="shared" si="57"/>
        <v>89604414.519989401</v>
      </c>
      <c r="X53" s="28">
        <f t="shared" si="57"/>
        <v>90369785.560680971</v>
      </c>
      <c r="Y53" s="28">
        <f t="shared" si="57"/>
        <v>90229336.378264219</v>
      </c>
      <c r="Z53" s="28">
        <f t="shared" si="57"/>
        <v>90087687.525747657</v>
      </c>
      <c r="AA53" s="28">
        <f t="shared" si="57"/>
        <v>89944828.755949169</v>
      </c>
      <c r="AB53" s="28">
        <f t="shared" si="57"/>
        <v>89800749.734158665</v>
      </c>
      <c r="AC53" s="28">
        <f t="shared" si="57"/>
        <v>89655440.037390366</v>
      </c>
      <c r="AD53" s="28">
        <f t="shared" si="57"/>
        <v>89508889.153628826</v>
      </c>
      <c r="AE53" s="28">
        <f t="shared" si="57"/>
        <v>89361086.481068492</v>
      </c>
      <c r="AF53" s="28">
        <f t="shared" si="57"/>
        <v>89212021.327346712</v>
      </c>
      <c r="AG53" s="28">
        <f t="shared" si="57"/>
        <v>89061682.908770218</v>
      </c>
      <c r="AH53" s="28">
        <f t="shared" si="57"/>
        <v>88910060.349535048</v>
      </c>
      <c r="AI53" s="28">
        <f t="shared" si="57"/>
        <v>88757142.680939749</v>
      </c>
      <c r="AJ53" s="28">
        <f t="shared" si="57"/>
        <v>88602918.840591863</v>
      </c>
      <c r="AK53" s="28">
        <f t="shared" si="57"/>
        <v>88447377.671607673</v>
      </c>
      <c r="AL53" s="28">
        <f t="shared" si="57"/>
        <v>88290507.921805084</v>
      </c>
      <c r="AM53" s="28">
        <f t="shared" si="57"/>
        <v>88132298.242889598</v>
      </c>
      <c r="AN53" s="28">
        <f t="shared" si="57"/>
        <v>87972737.189633369</v>
      </c>
      <c r="AO53" s="28">
        <f t="shared" si="57"/>
        <v>87811813.219047248</v>
      </c>
      <c r="AP53" s="28">
        <f t="shared" si="57"/>
        <v>87649514.689545706</v>
      </c>
      <c r="AQ53" s="28">
        <f t="shared" si="57"/>
        <v>87485829.860104665</v>
      </c>
      <c r="AR53" s="28">
        <f t="shared" si="57"/>
        <v>87320746.88941215</v>
      </c>
      <c r="AS53" s="28">
        <f t="shared" si="57"/>
        <v>87154253.835011631</v>
      </c>
      <c r="AT53" s="28">
        <f t="shared" si="57"/>
        <v>86986338.652438119</v>
      </c>
      <c r="AU53" s="28">
        <f t="shared" si="57"/>
        <v>86816989.194346786</v>
      </c>
      <c r="AV53" s="28">
        <f t="shared" si="57"/>
        <v>86646193.209634259</v>
      </c>
      <c r="AW53" s="28">
        <f t="shared" si="57"/>
        <v>86473938.342552304</v>
      </c>
      <c r="AX53" s="28">
        <f t="shared" si="57"/>
        <v>86300212.131814033</v>
      </c>
      <c r="AY53" s="28">
        <f t="shared" si="57"/>
        <v>86125002.009692371</v>
      </c>
      <c r="AZ53" s="28">
        <f t="shared" si="57"/>
        <v>85948295.301110923</v>
      </c>
      <c r="BA53" s="28">
        <f t="shared" si="57"/>
        <v>85770079.222727001</v>
      </c>
      <c r="BB53" s="28">
        <f t="shared" si="57"/>
        <v>85590340.882006884</v>
      </c>
      <c r="BC53" s="28">
        <f t="shared" si="57"/>
        <v>85409067.276293114</v>
      </c>
      <c r="BD53" s="28">
        <f t="shared" si="57"/>
        <v>85226245.291863874</v>
      </c>
      <c r="BE53" s="28">
        <f t="shared" si="57"/>
        <v>85041861.702984303</v>
      </c>
      <c r="BF53" s="28">
        <f t="shared" si="57"/>
        <v>84855903.170949712</v>
      </c>
      <c r="BG53" s="28">
        <f t="shared" si="57"/>
        <v>84668356.24312067</v>
      </c>
      <c r="BH53" s="28">
        <f t="shared" si="57"/>
        <v>84479207.351949751</v>
      </c>
      <c r="BI53" s="28">
        <f t="shared" si="57"/>
        <v>84288442.814000085</v>
      </c>
      <c r="BJ53" s="28">
        <f t="shared" si="57"/>
        <v>84096048.828955427</v>
      </c>
      <c r="BK53" s="28">
        <f t="shared" si="57"/>
        <v>83902011.47862184</v>
      </c>
      <c r="BL53" s="28">
        <f t="shared" si="57"/>
        <v>83706316.725920826</v>
      </c>
      <c r="BM53" s="28">
        <f t="shared" si="57"/>
        <v>83508950.413873821</v>
      </c>
      <c r="BN53" s="28">
        <f t="shared" si="57"/>
        <v>83309898.264578089</v>
      </c>
      <c r="BO53" s="28">
        <f t="shared" si="57"/>
        <v>83109145.878173783</v>
      </c>
      <c r="BP53" s="28">
        <f t="shared" si="57"/>
        <v>82906678.73180227</v>
      </c>
      <c r="BQ53" s="28">
        <f t="shared" si="57"/>
        <v>82702482.178555503</v>
      </c>
      <c r="BR53" s="28">
        <f t="shared" ref="BR53:EC53" si="58">BR48+BR49+BR50+BR52</f>
        <v>82496541.446416423</v>
      </c>
      <c r="BS53" s="28">
        <f t="shared" si="58"/>
        <v>82288841.637190327</v>
      </c>
      <c r="BT53" s="28">
        <f t="shared" si="58"/>
        <v>82079367.725427091</v>
      </c>
      <c r="BU53" s="28">
        <f t="shared" si="58"/>
        <v>81868104.5573342</v>
      </c>
      <c r="BV53" s="28">
        <f t="shared" si="58"/>
        <v>81655036.849680513</v>
      </c>
      <c r="BW53" s="28">
        <f t="shared" si="58"/>
        <v>81440149.188690633</v>
      </c>
      <c r="BX53" s="28">
        <f t="shared" si="58"/>
        <v>81223426.028929785</v>
      </c>
      <c r="BY53" s="28">
        <f t="shared" si="58"/>
        <v>81004851.692179322</v>
      </c>
      <c r="BZ53" s="28">
        <f t="shared" si="58"/>
        <v>80784410.366302446</v>
      </c>
      <c r="CA53" s="28">
        <f t="shared" si="58"/>
        <v>80562086.104100376</v>
      </c>
      <c r="CB53" s="28">
        <f t="shared" si="58"/>
        <v>80337862.822158664</v>
      </c>
      <c r="CC53" s="28">
        <f t="shared" si="58"/>
        <v>80111724.29968369</v>
      </c>
      <c r="CD53" s="28">
        <f t="shared" si="58"/>
        <v>79883654.177329242</v>
      </c>
      <c r="CE53" s="28">
        <f t="shared" si="58"/>
        <v>79653635.956013024</v>
      </c>
      <c r="CF53" s="28">
        <f t="shared" si="58"/>
        <v>79421652.995723054</v>
      </c>
      <c r="CG53" s="28">
        <f t="shared" si="58"/>
        <v>79187688.514313951</v>
      </c>
      <c r="CH53" s="28">
        <f t="shared" si="58"/>
        <v>78951725.586292803</v>
      </c>
      <c r="CI53" s="28">
        <f t="shared" si="58"/>
        <v>78713747.141594812</v>
      </c>
      <c r="CJ53" s="28">
        <f t="shared" si="58"/>
        <v>78473735.964348361</v>
      </c>
      <c r="CK53" s="28">
        <f t="shared" si="58"/>
        <v>78231674.691629589</v>
      </c>
      <c r="CL53" s="28">
        <f t="shared" si="58"/>
        <v>77987545.812206343</v>
      </c>
      <c r="CM53" s="28">
        <f t="shared" si="58"/>
        <v>77741331.665271357</v>
      </c>
      <c r="CN53" s="28">
        <f t="shared" si="58"/>
        <v>77493014.439164639</v>
      </c>
      <c r="CO53" s="28">
        <f t="shared" si="58"/>
        <v>77242576.170084924</v>
      </c>
      <c r="CP53" s="28">
        <f t="shared" si="58"/>
        <v>76989998.740790159</v>
      </c>
      <c r="CQ53" s="28">
        <f t="shared" si="58"/>
        <v>76735263.879286826</v>
      </c>
      <c r="CR53" s="28">
        <f t="shared" si="58"/>
        <v>76478353.157508165</v>
      </c>
      <c r="CS53" s="28">
        <f t="shared" si="58"/>
        <v>76219247.989980966</v>
      </c>
      <c r="CT53" s="28">
        <f t="shared" si="58"/>
        <v>75957929.632481143</v>
      </c>
      <c r="CU53" s="28">
        <f t="shared" si="58"/>
        <v>75694379.180677682</v>
      </c>
      <c r="CV53" s="28">
        <f t="shared" si="58"/>
        <v>75428577.568765059</v>
      </c>
      <c r="CW53" s="28">
        <f t="shared" si="58"/>
        <v>75160505.568084016</v>
      </c>
      <c r="CX53" s="28">
        <f t="shared" si="58"/>
        <v>74890143.785730496</v>
      </c>
      <c r="CY53" s="28">
        <f t="shared" si="58"/>
        <v>74617472.663152695</v>
      </c>
      <c r="CZ53" s="28">
        <f t="shared" si="58"/>
        <v>74342472.474736214</v>
      </c>
      <c r="DA53" s="28">
        <f t="shared" si="58"/>
        <v>74065123.326377004</v>
      </c>
      <c r="DB53" s="28">
        <f t="shared" si="58"/>
        <v>73785405.154042229</v>
      </c>
      <c r="DC53" s="28">
        <f t="shared" si="58"/>
        <v>73503297.722318769</v>
      </c>
      <c r="DD53" s="28">
        <f t="shared" si="58"/>
        <v>73218780.622949332</v>
      </c>
      <c r="DE53" s="28">
        <f t="shared" si="58"/>
        <v>72931833.27335611</v>
      </c>
      <c r="DF53" s="28">
        <f t="shared" si="58"/>
        <v>72642434.91515179</v>
      </c>
      <c r="DG53" s="28">
        <f t="shared" si="58"/>
        <v>72350564.612637803</v>
      </c>
      <c r="DH53" s="28">
        <f t="shared" si="58"/>
        <v>72056201.251289845</v>
      </c>
      <c r="DI53" s="28">
        <f t="shared" si="58"/>
        <v>71759323.53623037</v>
      </c>
      <c r="DJ53" s="28">
        <f t="shared" si="58"/>
        <v>71459909.9906881</v>
      </c>
      <c r="DK53" s="28">
        <f t="shared" si="58"/>
        <v>71157938.954444319</v>
      </c>
      <c r="DL53" s="28">
        <f t="shared" si="58"/>
        <v>70853388.582265958</v>
      </c>
      <c r="DM53" s="28">
        <f t="shared" si="58"/>
        <v>70546236.84232524</v>
      </c>
      <c r="DN53" s="28">
        <f t="shared" si="58"/>
        <v>70236461.514605865</v>
      </c>
      <c r="DO53" s="28">
        <f t="shared" si="58"/>
        <v>69924040.189295545</v>
      </c>
      <c r="DP53" s="28">
        <f t="shared" si="58"/>
        <v>69608950.265164867</v>
      </c>
      <c r="DQ53" s="28">
        <f t="shared" si="58"/>
        <v>69291168.947932243</v>
      </c>
      <c r="DR53" s="28">
        <f t="shared" si="58"/>
        <v>68970673.248614922</v>
      </c>
      <c r="DS53" s="28">
        <f t="shared" si="58"/>
        <v>68647439.981865928</v>
      </c>
      <c r="DT53" s="28">
        <f t="shared" si="58"/>
        <v>68321445.764296785</v>
      </c>
      <c r="DU53" s="28">
        <f t="shared" si="58"/>
        <v>67992667.012785912</v>
      </c>
      <c r="DV53" s="28">
        <f t="shared" si="58"/>
        <v>67661079.942772552</v>
      </c>
      <c r="DW53" s="28">
        <f t="shared" si="58"/>
        <v>67326660.566536158</v>
      </c>
      <c r="DX53" s="28">
        <f t="shared" si="58"/>
        <v>66989384.691461086</v>
      </c>
      <c r="DY53" s="28">
        <f t="shared" si="58"/>
        <v>66649227.918286413</v>
      </c>
      <c r="DZ53" s="28">
        <f t="shared" si="58"/>
        <v>66306165.639340863</v>
      </c>
      <c r="EA53" s="28">
        <f t="shared" si="58"/>
        <v>65960173.036762655</v>
      </c>
      <c r="EB53" s="28">
        <f t="shared" si="58"/>
        <v>65611225.080704093</v>
      </c>
      <c r="EC53" s="28">
        <f t="shared" si="58"/>
        <v>65259296.527520865</v>
      </c>
      <c r="ED53" s="28">
        <f t="shared" ref="ED53:GO53" si="59">ED48+ED49+ED50+ED52</f>
        <v>64904361.917945862</v>
      </c>
      <c r="EE53" s="28">
        <f t="shared" si="59"/>
        <v>64546395.575247407</v>
      </c>
      <c r="EF53" s="28">
        <f t="shared" si="59"/>
        <v>64185371.603371739</v>
      </c>
      <c r="EG53" s="28">
        <f t="shared" si="59"/>
        <v>63821263.885069631</v>
      </c>
      <c r="EH53" s="28">
        <f t="shared" si="59"/>
        <v>63454046.080007024</v>
      </c>
      <c r="EI53" s="28">
        <f t="shared" si="59"/>
        <v>63083691.622859508</v>
      </c>
      <c r="EJ53" s="28">
        <f t="shared" si="59"/>
        <v>62710173.721390523</v>
      </c>
      <c r="EK53" s="28">
        <f t="shared" si="59"/>
        <v>62333465.354513161</v>
      </c>
      <c r="EL53" s="28">
        <f t="shared" si="59"/>
        <v>61953539.270335384</v>
      </c>
      <c r="EM53" s="28">
        <f t="shared" si="59"/>
        <v>61570367.984188586</v>
      </c>
      <c r="EN53" s="28">
        <f t="shared" si="59"/>
        <v>61183923.77663929</v>
      </c>
      <c r="EO53" s="28">
        <f t="shared" si="59"/>
        <v>60794178.69148384</v>
      </c>
      <c r="EP53" s="28">
        <f t="shared" si="59"/>
        <v>60401104.533726022</v>
      </c>
      <c r="EQ53" s="28">
        <f t="shared" si="59"/>
        <v>60004672.867537357</v>
      </c>
      <c r="ER53" s="28">
        <f t="shared" si="59"/>
        <v>59604855.014199995</v>
      </c>
      <c r="ES53" s="28">
        <f t="shared" si="59"/>
        <v>59201622.050032042</v>
      </c>
      <c r="ET53" s="28">
        <f t="shared" si="59"/>
        <v>58794944.80429516</v>
      </c>
      <c r="EU53" s="28">
        <f t="shared" si="59"/>
        <v>58384793.857084274</v>
      </c>
      <c r="EV53" s="28">
        <f t="shared" si="59"/>
        <v>57971139.537199296</v>
      </c>
      <c r="EW53" s="28">
        <f t="shared" si="59"/>
        <v>57553951.919998631</v>
      </c>
      <c r="EX53" s="28">
        <f t="shared" si="59"/>
        <v>57133200.825234376</v>
      </c>
      <c r="EY53" s="28">
        <f t="shared" si="59"/>
        <v>56708855.814869009</v>
      </c>
      <c r="EZ53" s="28">
        <f t="shared" si="59"/>
        <v>56280886.190873437</v>
      </c>
      <c r="FA53" s="28">
        <f t="shared" si="59"/>
        <v>55849260.993006237</v>
      </c>
      <c r="FB53" s="28">
        <f t="shared" si="59"/>
        <v>55413948.996573925</v>
      </c>
      <c r="FC53" s="28">
        <f t="shared" si="59"/>
        <v>54974918.710172087</v>
      </c>
      <c r="FD53" s="28">
        <f t="shared" si="59"/>
        <v>54532138.37340723</v>
      </c>
      <c r="FE53" s="28">
        <f t="shared" si="59"/>
        <v>54085575.954599172</v>
      </c>
      <c r="FF53" s="28">
        <f t="shared" si="59"/>
        <v>53635199.148463801</v>
      </c>
      <c r="FG53" s="28">
        <f t="shared" si="59"/>
        <v>53180975.373776019</v>
      </c>
      <c r="FH53" s="28">
        <f t="shared" si="59"/>
        <v>52722871.771012783</v>
      </c>
      <c r="FI53" s="28">
        <f t="shared" si="59"/>
        <v>52260855.199975945</v>
      </c>
      <c r="FJ53" s="28">
        <f t="shared" si="59"/>
        <v>51794892.237394832</v>
      </c>
      <c r="FK53" s="28">
        <f t="shared" si="59"/>
        <v>51324949.174508341</v>
      </c>
      <c r="FL53" s="28">
        <f t="shared" si="59"/>
        <v>50850992.014626354</v>
      </c>
      <c r="FM53" s="28">
        <f t="shared" si="59"/>
        <v>50372986.47067038</v>
      </c>
      <c r="FN53" s="28">
        <f t="shared" si="59"/>
        <v>49890897.96269311</v>
      </c>
      <c r="FO53" s="28">
        <f t="shared" si="59"/>
        <v>49404691.615376875</v>
      </c>
      <c r="FP53" s="28">
        <f t="shared" si="59"/>
        <v>48914332.255510643</v>
      </c>
      <c r="FQ53" s="28">
        <f t="shared" si="59"/>
        <v>48419784.409445554</v>
      </c>
      <c r="FR53" s="28">
        <f t="shared" si="59"/>
        <v>47921012.30052866</v>
      </c>
      <c r="FS53" s="28">
        <f t="shared" si="59"/>
        <v>47417979.846514769</v>
      </c>
      <c r="FT53" s="28">
        <f t="shared" si="59"/>
        <v>46910650.656956173</v>
      </c>
      <c r="FU53" s="28">
        <f t="shared" si="59"/>
        <v>46398988.030570097</v>
      </c>
      <c r="FV53" s="28">
        <f t="shared" si="59"/>
        <v>45882954.952583641</v>
      </c>
      <c r="FW53" s="28">
        <f t="shared" si="59"/>
        <v>45362514.092056051</v>
      </c>
      <c r="FX53" s="28">
        <f t="shared" si="59"/>
        <v>44837627.799178123</v>
      </c>
      <c r="FY53" s="28">
        <f t="shared" si="59"/>
        <v>44308258.102548525</v>
      </c>
      <c r="FZ53" s="28">
        <f t="shared" si="59"/>
        <v>43774366.706426881</v>
      </c>
      <c r="GA53" s="28">
        <f t="shared" si="59"/>
        <v>43235914.987963371</v>
      </c>
      <c r="GB53" s="28">
        <f t="shared" si="59"/>
        <v>42692863.994404651</v>
      </c>
      <c r="GC53" s="28">
        <f t="shared" si="59"/>
        <v>42145174.440275952</v>
      </c>
      <c r="GD53" s="28">
        <f t="shared" si="59"/>
        <v>41592806.704539068</v>
      </c>
      <c r="GE53" s="28">
        <f t="shared" si="59"/>
        <v>41035720.827726096</v>
      </c>
      <c r="GF53" s="28">
        <f t="shared" si="59"/>
        <v>40473876.509048678</v>
      </c>
      <c r="GG53" s="28">
        <f t="shared" si="59"/>
        <v>39907233.103482559</v>
      </c>
      <c r="GH53" s="28">
        <f t="shared" si="59"/>
        <v>39335749.618827231</v>
      </c>
      <c r="GI53" s="28">
        <f t="shared" si="59"/>
        <v>38759384.712740473</v>
      </c>
      <c r="GJ53" s="28">
        <f t="shared" si="59"/>
        <v>38178096.689747557</v>
      </c>
      <c r="GK53" s="28">
        <f t="shared" si="59"/>
        <v>37591843.498224907</v>
      </c>
      <c r="GL53" s="28">
        <f t="shared" si="59"/>
        <v>37000582.727358006</v>
      </c>
      <c r="GM53" s="28">
        <f t="shared" si="59"/>
        <v>36404271.604073279</v>
      </c>
      <c r="GN53" s="28">
        <f t="shared" si="59"/>
        <v>35802866.989943832</v>
      </c>
      <c r="GO53" s="28">
        <f t="shared" si="59"/>
        <v>35196325.378068693</v>
      </c>
      <c r="GP53" s="28">
        <f t="shared" ref="GP53:JA53" si="60">GP48+GP49+GP50+GP52</f>
        <v>34584602.889925458</v>
      </c>
      <c r="GQ53" s="28">
        <f t="shared" si="60"/>
        <v>33967655.272195995</v>
      </c>
      <c r="GR53" s="28">
        <f t="shared" si="60"/>
        <v>33345437.893565092</v>
      </c>
      <c r="GS53" s="28">
        <f t="shared" si="60"/>
        <v>32717905.741491716</v>
      </c>
      <c r="GT53" s="28">
        <f t="shared" si="60"/>
        <v>32085013.418952711</v>
      </c>
      <c r="GU53" s="28">
        <f t="shared" si="60"/>
        <v>31446715.141158685</v>
      </c>
      <c r="GV53" s="28">
        <f t="shared" si="60"/>
        <v>30802964.732241835</v>
      </c>
      <c r="GW53" s="28">
        <f t="shared" si="60"/>
        <v>30153715.621915489</v>
      </c>
      <c r="GX53" s="28">
        <f t="shared" si="60"/>
        <v>29498920.842105106</v>
      </c>
      <c r="GY53" s="28">
        <f t="shared" si="60"/>
        <v>28838533.023550507</v>
      </c>
      <c r="GZ53" s="28">
        <f t="shared" si="60"/>
        <v>28172504.392379086</v>
      </c>
      <c r="HA53" s="28">
        <f t="shared" si="60"/>
        <v>27500786.766649745</v>
      </c>
      <c r="HB53" s="28">
        <f t="shared" si="60"/>
        <v>26823331.552867301</v>
      </c>
      <c r="HC53" s="28">
        <f t="shared" si="60"/>
        <v>26140089.742467131</v>
      </c>
      <c r="HD53" s="28">
        <f t="shared" si="60"/>
        <v>25451011.908269793</v>
      </c>
      <c r="HE53" s="28">
        <f t="shared" si="60"/>
        <v>24756048.200905353</v>
      </c>
      <c r="HF53" s="28">
        <f t="shared" si="60"/>
        <v>24055148.345207173</v>
      </c>
      <c r="HG53" s="28">
        <f t="shared" si="60"/>
        <v>23348261.636574905</v>
      </c>
      <c r="HH53" s="28">
        <f t="shared" si="60"/>
        <v>22635336.937306404</v>
      </c>
      <c r="HI53" s="28">
        <f t="shared" si="60"/>
        <v>21916322.672898319</v>
      </c>
      <c r="HJ53" s="28">
        <f t="shared" si="60"/>
        <v>21191166.828315079</v>
      </c>
      <c r="HK53" s="28">
        <f t="shared" si="60"/>
        <v>20459816.944226027</v>
      </c>
      <c r="HL53" s="28">
        <f t="shared" si="60"/>
        <v>19722220.113210376</v>
      </c>
      <c r="HM53" s="28">
        <f t="shared" si="60"/>
        <v>18978322.975929804</v>
      </c>
      <c r="HN53" s="28">
        <f t="shared" si="60"/>
        <v>18228071.717268292</v>
      </c>
      <c r="HO53" s="28">
        <f t="shared" si="60"/>
        <v>17471412.062439047</v>
      </c>
      <c r="HP53" s="28">
        <f t="shared" si="60"/>
        <v>16708289.273058135</v>
      </c>
      <c r="HQ53" s="28">
        <f t="shared" si="60"/>
        <v>15938648.143184595</v>
      </c>
      <c r="HR53" s="28">
        <f t="shared" si="60"/>
        <v>15162432.995326718</v>
      </c>
      <c r="HS53" s="28">
        <f t="shared" si="60"/>
        <v>14379587.676414222</v>
      </c>
      <c r="HT53" s="28">
        <f t="shared" si="60"/>
        <v>13590055.553736014</v>
      </c>
      <c r="HU53" s="28">
        <f t="shared" si="60"/>
        <v>12793779.510843264</v>
      </c>
      <c r="HV53" s="28">
        <f t="shared" si="60"/>
        <v>11990701.943417471</v>
      </c>
      <c r="HW53" s="28">
        <f t="shared" si="60"/>
        <v>11180764.755103249</v>
      </c>
      <c r="HX53" s="28">
        <f t="shared" si="60"/>
        <v>10363909.353305511</v>
      </c>
      <c r="HY53" s="28">
        <f t="shared" si="60"/>
        <v>9540076.6449507494</v>
      </c>
      <c r="HZ53" s="28">
        <f t="shared" si="60"/>
        <v>8709207.0322121251</v>
      </c>
      <c r="IA53" s="28">
        <f t="shared" si="60"/>
        <v>7871240.4081980251</v>
      </c>
      <c r="IB53" s="28">
        <f t="shared" si="60"/>
        <v>7026116.1526038041</v>
      </c>
      <c r="IC53" s="28">
        <f t="shared" si="60"/>
        <v>6173773.1273263823</v>
      </c>
      <c r="ID53" s="28">
        <f t="shared" si="60"/>
        <v>5314149.6720413826</v>
      </c>
      <c r="IE53" s="28">
        <f t="shared" si="60"/>
        <v>4447183.5997424908</v>
      </c>
      <c r="IF53" s="28">
        <f t="shared" si="60"/>
        <v>3572812.1922427118</v>
      </c>
      <c r="IG53" s="28">
        <f t="shared" si="60"/>
        <v>2690972.1956372061</v>
      </c>
      <c r="IH53" s="28">
        <f t="shared" si="60"/>
        <v>1801599.8157273615</v>
      </c>
      <c r="II53" s="28">
        <f t="shared" si="60"/>
        <v>904630.71340578713</v>
      </c>
      <c r="IJ53" s="28">
        <f t="shared" si="60"/>
        <v>1.8825521692633629E-6</v>
      </c>
      <c r="IK53" s="28">
        <f t="shared" si="60"/>
        <v>1.8986323023758207E-6</v>
      </c>
      <c r="IL53" s="28">
        <f t="shared" si="60"/>
        <v>1.9148497866252808E-6</v>
      </c>
      <c r="IM53" s="28">
        <f t="shared" si="60"/>
        <v>1.9312057952193716E-6</v>
      </c>
      <c r="IN53" s="28">
        <f t="shared" si="60"/>
        <v>1.9477015113868705E-6</v>
      </c>
      <c r="IO53" s="28">
        <f t="shared" si="60"/>
        <v>1.9643381284633001E-6</v>
      </c>
      <c r="IP53" s="28">
        <f t="shared" si="60"/>
        <v>1.9811168499772575E-6</v>
      </c>
      <c r="IQ53" s="28">
        <f t="shared" si="60"/>
        <v>1.9980388897374799E-6</v>
      </c>
      <c r="IR53" s="28">
        <f t="shared" si="60"/>
        <v>2.0151054719206541E-6</v>
      </c>
      <c r="IS53" s="28">
        <f t="shared" si="60"/>
        <v>2.0323178311599766E-6</v>
      </c>
      <c r="IT53" s="28">
        <f t="shared" si="60"/>
        <v>2.0496772126344679E-6</v>
      </c>
      <c r="IU53" s="28">
        <f t="shared" si="60"/>
        <v>2.0671848721590538E-6</v>
      </c>
      <c r="IV53" s="28">
        <f t="shared" si="60"/>
        <v>2.0848420762754124E-6</v>
      </c>
      <c r="IW53" s="28">
        <f t="shared" si="60"/>
        <v>2.1026501023435983E-6</v>
      </c>
      <c r="IX53" s="28">
        <f t="shared" si="60"/>
        <v>2.1206102386344499E-6</v>
      </c>
      <c r="IY53" s="28">
        <f t="shared" si="60"/>
        <v>2.1387237844227857E-6</v>
      </c>
      <c r="IZ53" s="28">
        <f t="shared" si="60"/>
        <v>2.1569920500813969E-6</v>
      </c>
      <c r="JA53" s="28">
        <f t="shared" si="60"/>
        <v>2.1754163571758422E-6</v>
      </c>
      <c r="JB53" s="28">
        <f t="shared" ref="JB53:LM53" si="61">JB48+JB49+JB50+JB52</f>
        <v>2.1939980385600526E-6</v>
      </c>
      <c r="JC53" s="28">
        <f t="shared" si="61"/>
        <v>2.2127384384727531E-6</v>
      </c>
      <c r="JD53" s="28">
        <f t="shared" si="61"/>
        <v>2.2316389126347077E-6</v>
      </c>
      <c r="JE53" s="28">
        <f t="shared" si="61"/>
        <v>2.250700828346796E-6</v>
      </c>
      <c r="JF53" s="28">
        <f t="shared" si="61"/>
        <v>2.2699255645889247E-6</v>
      </c>
      <c r="JG53" s="28">
        <f t="shared" si="61"/>
        <v>2.2893145121197886E-6</v>
      </c>
      <c r="JH53" s="28">
        <f t="shared" si="61"/>
        <v>2.3088690735774787E-6</v>
      </c>
      <c r="JI53" s="28">
        <f t="shared" si="61"/>
        <v>2.3285906635809529E-6</v>
      </c>
      <c r="JJ53" s="28">
        <f t="shared" si="61"/>
        <v>2.3484807088323737E-6</v>
      </c>
      <c r="JK53" s="28">
        <f t="shared" si="61"/>
        <v>2.368540648220317E-6</v>
      </c>
      <c r="JL53" s="28">
        <f t="shared" si="61"/>
        <v>2.3887719329238653E-6</v>
      </c>
      <c r="JM53" s="28">
        <f t="shared" si="61"/>
        <v>2.4091760265175899E-6</v>
      </c>
      <c r="JN53" s="28">
        <f t="shared" si="61"/>
        <v>2.4297544050774278E-6</v>
      </c>
      <c r="JO53" s="28">
        <f t="shared" si="61"/>
        <v>2.450508557287464E-6</v>
      </c>
      <c r="JP53" s="28">
        <f t="shared" si="61"/>
        <v>2.4714399845476279E-6</v>
      </c>
      <c r="JQ53" s="28">
        <f t="shared" si="61"/>
        <v>2.4925502010823055E-6</v>
      </c>
      <c r="JR53" s="28">
        <f t="shared" si="61"/>
        <v>2.5138407340498836E-6</v>
      </c>
      <c r="JS53" s="28">
        <f t="shared" si="61"/>
        <v>2.5353131236532263E-6</v>
      </c>
      <c r="JT53" s="28">
        <f t="shared" si="61"/>
        <v>2.5569689232510977E-6</v>
      </c>
      <c r="JU53" s="28">
        <f t="shared" si="61"/>
        <v>2.5788096994705343E-6</v>
      </c>
      <c r="JV53" s="28">
        <f t="shared" si="61"/>
        <v>2.6008370323201787E-6</v>
      </c>
      <c r="JW53" s="28">
        <f t="shared" si="61"/>
        <v>2.6230525153045801E-6</v>
      </c>
      <c r="JX53" s="28">
        <f t="shared" si="61"/>
        <v>2.6454577555394733E-6</v>
      </c>
      <c r="JY53" s="28">
        <f t="shared" si="61"/>
        <v>2.6680543738680397E-6</v>
      </c>
      <c r="JZ53" s="28">
        <f t="shared" si="61"/>
        <v>2.6908440049781626E-6</v>
      </c>
      <c r="KA53" s="28">
        <f t="shared" si="61"/>
        <v>2.7138282975206845E-6</v>
      </c>
      <c r="KB53" s="28">
        <f t="shared" si="61"/>
        <v>2.7370089142286736E-6</v>
      </c>
      <c r="KC53" s="28">
        <f t="shared" si="61"/>
        <v>2.7603875320377103E-6</v>
      </c>
      <c r="KD53" s="28">
        <f t="shared" si="61"/>
        <v>2.783965842207199E-6</v>
      </c>
      <c r="KE53" s="28">
        <f t="shared" si="61"/>
        <v>2.8077455504427188E-6</v>
      </c>
      <c r="KF53" s="28">
        <f t="shared" si="61"/>
        <v>2.8317283770194172E-6</v>
      </c>
      <c r="KG53" s="28">
        <f t="shared" si="61"/>
        <v>2.8559160569064581E-6</v>
      </c>
      <c r="KH53" s="28">
        <f t="shared" si="61"/>
        <v>2.880310339892534E-6</v>
      </c>
      <c r="KI53" s="28">
        <f t="shared" si="61"/>
        <v>2.9049129907124494E-6</v>
      </c>
      <c r="KJ53" s="28">
        <f t="shared" si="61"/>
        <v>2.9297257891747848E-6</v>
      </c>
      <c r="KK53" s="28">
        <f t="shared" si="61"/>
        <v>2.9547505302906526E-6</v>
      </c>
      <c r="KL53" s="28">
        <f t="shared" si="61"/>
        <v>2.9799890244035517E-6</v>
      </c>
      <c r="KM53" s="28">
        <f t="shared" si="61"/>
        <v>3.0054430973203322E-6</v>
      </c>
      <c r="KN53" s="28">
        <f t="shared" si="61"/>
        <v>3.0311145904432768E-6</v>
      </c>
      <c r="KO53" s="28">
        <f t="shared" si="61"/>
        <v>3.0570053609033133E-6</v>
      </c>
      <c r="KP53" s="28">
        <f t="shared" si="61"/>
        <v>3.0831172816943625E-6</v>
      </c>
      <c r="KQ53" s="28">
        <f t="shared" si="61"/>
        <v>3.1094522418088351E-6</v>
      </c>
      <c r="KR53" s="28">
        <f t="shared" si="61"/>
        <v>3.1360121463742856E-6</v>
      </c>
      <c r="KS53" s="28">
        <f t="shared" si="61"/>
        <v>3.1627989167912324E-6</v>
      </c>
      <c r="KT53" s="28">
        <f t="shared" si="61"/>
        <v>3.1898144908721574E-6</v>
      </c>
      <c r="KU53" s="28">
        <f t="shared" si="61"/>
        <v>3.2170608229816905E-6</v>
      </c>
      <c r="KV53" s="28">
        <f t="shared" si="61"/>
        <v>3.2445398841779924E-6</v>
      </c>
      <c r="KW53" s="28">
        <f t="shared" si="61"/>
        <v>3.2722536623553462E-6</v>
      </c>
      <c r="KX53" s="28">
        <f t="shared" si="61"/>
        <v>3.3002041623879646E-6</v>
      </c>
      <c r="KY53" s="28">
        <f t="shared" si="61"/>
        <v>3.3283934062750284E-6</v>
      </c>
      <c r="KZ53" s="28">
        <f t="shared" si="61"/>
        <v>3.3568234332869608E-6</v>
      </c>
      <c r="LA53" s="28">
        <f t="shared" si="61"/>
        <v>3.3854963001129537E-6</v>
      </c>
      <c r="LB53" s="28">
        <f t="shared" si="61"/>
        <v>3.4144140810097519E-6</v>
      </c>
      <c r="LC53" s="28">
        <f t="shared" si="61"/>
        <v>3.4435788679517102E-6</v>
      </c>
      <c r="LD53" s="28">
        <f t="shared" si="61"/>
        <v>3.472992770782131E-6</v>
      </c>
      <c r="LE53" s="28">
        <f t="shared" si="61"/>
        <v>3.502657917365895E-6</v>
      </c>
      <c r="LF53" s="28">
        <f t="shared" si="61"/>
        <v>3.5325764537433954E-6</v>
      </c>
      <c r="LG53" s="28">
        <f t="shared" si="61"/>
        <v>3.562750544285787E-6</v>
      </c>
      <c r="LH53" s="28">
        <f t="shared" si="61"/>
        <v>3.5931823718515615E-6</v>
      </c>
      <c r="LI53" s="28">
        <f t="shared" si="61"/>
        <v>3.6238741379444602E-6</v>
      </c>
      <c r="LJ53" s="28">
        <f t="shared" si="61"/>
        <v>3.6548280628727358E-6</v>
      </c>
      <c r="LK53" s="28">
        <f t="shared" si="61"/>
        <v>3.6860463859097739E-6</v>
      </c>
      <c r="LL53" s="28">
        <f t="shared" si="61"/>
        <v>3.7175313654560867E-6</v>
      </c>
      <c r="LM53" s="28">
        <f t="shared" si="61"/>
        <v>3.7492852792026906E-6</v>
      </c>
      <c r="LN53" s="28">
        <f t="shared" ref="LN53:MY53" si="62">LN48+LN49+LN50+LN52</f>
        <v>3.7813104242958803E-6</v>
      </c>
      <c r="LO53" s="28">
        <f t="shared" si="62"/>
        <v>3.8136091175034075E-6</v>
      </c>
      <c r="LP53" s="28">
        <f t="shared" si="62"/>
        <v>3.8461836953820825E-6</v>
      </c>
      <c r="LQ53" s="28">
        <f t="shared" si="62"/>
        <v>3.8790365144468045E-6</v>
      </c>
      <c r="LR53" s="28">
        <f t="shared" si="62"/>
        <v>3.9121699513410379E-6</v>
      </c>
      <c r="LS53" s="28">
        <f t="shared" si="62"/>
        <v>3.945586403008743E-6</v>
      </c>
      <c r="LT53" s="28">
        <f t="shared" si="62"/>
        <v>3.9792882868677762E-6</v>
      </c>
      <c r="LU53" s="28">
        <f t="shared" si="62"/>
        <v>4.0132780409847717E-6</v>
      </c>
      <c r="LV53" s="28">
        <f t="shared" si="62"/>
        <v>4.0475581242515164E-6</v>
      </c>
      <c r="LW53" s="28">
        <f t="shared" si="62"/>
        <v>4.0821310165628315E-6</v>
      </c>
      <c r="LX53" s="28">
        <f t="shared" si="62"/>
        <v>4.1169992189959727E-6</v>
      </c>
      <c r="LY53" s="28">
        <f t="shared" si="62"/>
        <v>4.1521652539915637E-6</v>
      </c>
      <c r="LZ53" s="28">
        <f t="shared" si="62"/>
        <v>4.1876316655360748E-6</v>
      </c>
      <c r="MA53" s="28">
        <f t="shared" si="62"/>
        <v>4.2234010193458618E-6</v>
      </c>
      <c r="MB53" s="28">
        <f t="shared" si="62"/>
        <v>4.2594759030527744E-6</v>
      </c>
      <c r="MC53" s="28">
        <f t="shared" si="62"/>
        <v>4.2958589263913505E-6</v>
      </c>
      <c r="MD53" s="28">
        <f t="shared" si="62"/>
        <v>4.3325527213876096E-6</v>
      </c>
      <c r="ME53" s="28">
        <f t="shared" si="62"/>
        <v>4.369559942549462E-6</v>
      </c>
      <c r="MF53" s="28">
        <f t="shared" si="62"/>
        <v>4.4068832670587388E-6</v>
      </c>
      <c r="MG53" s="28">
        <f t="shared" si="62"/>
        <v>4.4445253949648654E-6</v>
      </c>
      <c r="MH53" s="28">
        <f t="shared" si="62"/>
        <v>4.4824890493801902E-6</v>
      </c>
      <c r="MI53" s="28">
        <f t="shared" si="62"/>
        <v>4.5207769766769795E-6</v>
      </c>
      <c r="MJ53" s="28">
        <f t="shared" si="62"/>
        <v>4.5593919466860951E-6</v>
      </c>
      <c r="MK53" s="28">
        <f t="shared" si="62"/>
        <v>4.5983367528973721E-6</v>
      </c>
      <c r="ML53" s="28">
        <f t="shared" si="62"/>
        <v>4.6376142126617036E-6</v>
      </c>
      <c r="MM53" s="28">
        <f t="shared" si="62"/>
        <v>4.6772271673948553E-6</v>
      </c>
      <c r="MN53" s="28">
        <f t="shared" si="62"/>
        <v>4.7171784827830193E-6</v>
      </c>
      <c r="MO53" s="28">
        <f t="shared" si="62"/>
        <v>4.7574710489901245E-6</v>
      </c>
      <c r="MP53" s="28">
        <f t="shared" si="62"/>
        <v>4.798107780866915E-6</v>
      </c>
      <c r="MQ53" s="28">
        <f t="shared" si="62"/>
        <v>4.8390916181618196E-6</v>
      </c>
      <c r="MR53" s="28">
        <f t="shared" si="62"/>
        <v>4.8804255257336187E-6</v>
      </c>
      <c r="MS53" s="28">
        <f t="shared" si="62"/>
        <v>4.9221124937659263E-6</v>
      </c>
      <c r="MT53" s="28">
        <f t="shared" si="62"/>
        <v>4.9641555379835101E-6</v>
      </c>
      <c r="MU53" s="28">
        <f t="shared" si="62"/>
        <v>5.0065576998704522E-6</v>
      </c>
      <c r="MV53" s="28">
        <f t="shared" si="62"/>
        <v>5.0493220468901789E-6</v>
      </c>
      <c r="MW53" s="28">
        <f t="shared" si="62"/>
        <v>5.0924516727073657E-6</v>
      </c>
      <c r="MX53" s="28">
        <f t="shared" si="62"/>
        <v>5.1359496974117414E-6</v>
      </c>
      <c r="MY53" s="28">
        <f t="shared" si="62"/>
        <v>5.1798192677438004E-6</v>
      </c>
    </row>
    <row r="58" spans="3:363" x14ac:dyDescent="0.35">
      <c r="C58" s="2" t="s">
        <v>648</v>
      </c>
      <c r="D58" s="2" t="s">
        <v>35</v>
      </c>
      <c r="E58" s="2" t="s">
        <v>36</v>
      </c>
      <c r="F58" s="2" t="s">
        <v>37</v>
      </c>
      <c r="G58" s="2" t="s">
        <v>38</v>
      </c>
      <c r="H58" s="2" t="s">
        <v>39</v>
      </c>
      <c r="I58" s="2" t="s">
        <v>213</v>
      </c>
      <c r="J58" s="2" t="s">
        <v>214</v>
      </c>
      <c r="K58" s="2" t="s">
        <v>215</v>
      </c>
      <c r="L58" s="2" t="s">
        <v>216</v>
      </c>
      <c r="M58" s="2" t="s">
        <v>217</v>
      </c>
      <c r="N58" s="2" t="s">
        <v>218</v>
      </c>
      <c r="O58" s="2" t="s">
        <v>219</v>
      </c>
      <c r="P58" s="2" t="s">
        <v>220</v>
      </c>
      <c r="Q58" s="2" t="s">
        <v>221</v>
      </c>
      <c r="R58" s="2" t="s">
        <v>222</v>
      </c>
      <c r="S58" s="2" t="s">
        <v>223</v>
      </c>
      <c r="T58" s="2" t="s">
        <v>224</v>
      </c>
      <c r="U58" s="2" t="s">
        <v>225</v>
      </c>
      <c r="V58" s="2" t="s">
        <v>226</v>
      </c>
      <c r="W58" s="2" t="s">
        <v>227</v>
      </c>
      <c r="X58" s="2" t="s">
        <v>228</v>
      </c>
      <c r="Y58" s="2" t="s">
        <v>229</v>
      </c>
      <c r="Z58" s="2" t="s">
        <v>230</v>
      </c>
      <c r="AA58" s="2" t="s">
        <v>231</v>
      </c>
      <c r="AB58" s="2" t="s">
        <v>232</v>
      </c>
      <c r="AC58" s="2" t="s">
        <v>233</v>
      </c>
      <c r="AD58" s="2" t="s">
        <v>234</v>
      </c>
      <c r="AE58" s="2" t="s">
        <v>235</v>
      </c>
      <c r="AF58" s="2" t="s">
        <v>236</v>
      </c>
      <c r="AG58" s="2" t="s">
        <v>237</v>
      </c>
    </row>
    <row r="59" spans="3:363" x14ac:dyDescent="0.35">
      <c r="C59" s="64" t="s">
        <v>649</v>
      </c>
      <c r="D59" s="23">
        <f>-(D18+D19)</f>
        <v>-81103139.895604998</v>
      </c>
      <c r="E59" s="23">
        <f t="shared" ref="E59:AG59" si="63">-(E18+E19)</f>
        <v>0</v>
      </c>
      <c r="F59" s="23">
        <f t="shared" si="63"/>
        <v>0</v>
      </c>
      <c r="G59" s="23">
        <f t="shared" si="63"/>
        <v>0</v>
      </c>
      <c r="H59" s="23">
        <f t="shared" si="63"/>
        <v>0</v>
      </c>
      <c r="I59" s="23">
        <f t="shared" si="63"/>
        <v>0</v>
      </c>
      <c r="J59" s="23">
        <f t="shared" si="63"/>
        <v>0</v>
      </c>
      <c r="K59" s="23">
        <f t="shared" si="63"/>
        <v>0</v>
      </c>
      <c r="L59" s="23">
        <f t="shared" si="63"/>
        <v>0</v>
      </c>
      <c r="M59" s="23">
        <f t="shared" si="63"/>
        <v>0</v>
      </c>
      <c r="N59" s="23">
        <f t="shared" si="63"/>
        <v>0</v>
      </c>
      <c r="O59" s="23">
        <f t="shared" si="63"/>
        <v>0</v>
      </c>
      <c r="P59" s="23">
        <f t="shared" si="63"/>
        <v>0</v>
      </c>
      <c r="Q59" s="23">
        <f t="shared" si="63"/>
        <v>0</v>
      </c>
      <c r="R59" s="23">
        <f t="shared" si="63"/>
        <v>0</v>
      </c>
      <c r="S59" s="23">
        <f t="shared" si="63"/>
        <v>0</v>
      </c>
      <c r="T59" s="23">
        <f t="shared" si="63"/>
        <v>0</v>
      </c>
      <c r="U59" s="23">
        <f t="shared" si="63"/>
        <v>0</v>
      </c>
      <c r="V59" s="23">
        <f t="shared" si="63"/>
        <v>0</v>
      </c>
      <c r="W59" s="23">
        <f t="shared" si="63"/>
        <v>0</v>
      </c>
      <c r="X59" s="23">
        <f t="shared" si="63"/>
        <v>0</v>
      </c>
      <c r="Y59" s="23">
        <f t="shared" si="63"/>
        <v>0</v>
      </c>
      <c r="Z59" s="23">
        <f t="shared" si="63"/>
        <v>0</v>
      </c>
      <c r="AA59" s="23">
        <f t="shared" si="63"/>
        <v>0</v>
      </c>
      <c r="AB59" s="23">
        <f t="shared" si="63"/>
        <v>0</v>
      </c>
      <c r="AC59" s="23">
        <f t="shared" si="63"/>
        <v>0</v>
      </c>
      <c r="AD59" s="23">
        <f t="shared" si="63"/>
        <v>0</v>
      </c>
      <c r="AE59" s="23">
        <f t="shared" si="63"/>
        <v>0</v>
      </c>
      <c r="AF59" s="23">
        <f t="shared" si="63"/>
        <v>0</v>
      </c>
      <c r="AG59" s="23">
        <f t="shared" si="63"/>
        <v>0</v>
      </c>
    </row>
    <row r="60" spans="3:363" x14ac:dyDescent="0.35">
      <c r="C60" s="64" t="s">
        <v>650</v>
      </c>
      <c r="D60" s="23">
        <f>-D33</f>
        <v>0</v>
      </c>
      <c r="E60" s="23">
        <f t="shared" ref="E60:AG60" si="64">-E33</f>
        <v>2737073.3022427368</v>
      </c>
      <c r="F60" s="23">
        <f t="shared" si="64"/>
        <v>10948293.208970947</v>
      </c>
      <c r="G60" s="23">
        <f t="shared" si="64"/>
        <v>10948293.208970947</v>
      </c>
      <c r="H60" s="23">
        <f t="shared" si="64"/>
        <v>10948293.208970947</v>
      </c>
      <c r="I60" s="23">
        <f t="shared" si="64"/>
        <v>10948293.208970947</v>
      </c>
      <c r="J60" s="23">
        <f t="shared" si="64"/>
        <v>10948293.208970947</v>
      </c>
      <c r="K60" s="23">
        <f t="shared" si="64"/>
        <v>10948293.208970947</v>
      </c>
      <c r="L60" s="23">
        <f t="shared" si="64"/>
        <v>10948293.208970947</v>
      </c>
      <c r="M60" s="23">
        <f t="shared" si="64"/>
        <v>10948293.208970947</v>
      </c>
      <c r="N60" s="23">
        <f t="shared" si="64"/>
        <v>10948293.208970947</v>
      </c>
      <c r="O60" s="23">
        <f t="shared" si="64"/>
        <v>10948293.208970947</v>
      </c>
      <c r="P60" s="23">
        <f t="shared" si="64"/>
        <v>10948293.208970947</v>
      </c>
      <c r="Q60" s="23">
        <f t="shared" si="64"/>
        <v>10948293.208970947</v>
      </c>
      <c r="R60" s="23">
        <f t="shared" si="64"/>
        <v>10948293.208970947</v>
      </c>
      <c r="S60" s="23">
        <f t="shared" si="64"/>
        <v>10948293.208970947</v>
      </c>
      <c r="T60" s="23">
        <f t="shared" si="64"/>
        <v>10948293.208970947</v>
      </c>
      <c r="U60" s="23">
        <f t="shared" si="64"/>
        <v>10948293.208970947</v>
      </c>
      <c r="V60" s="23">
        <f t="shared" si="64"/>
        <v>10948293.208970947</v>
      </c>
      <c r="W60" s="23">
        <f t="shared" si="64"/>
        <v>10948293.208970947</v>
      </c>
      <c r="X60" s="23">
        <f t="shared" si="64"/>
        <v>912357.76741424564</v>
      </c>
      <c r="Y60" s="23">
        <f t="shared" si="64"/>
        <v>0</v>
      </c>
      <c r="Z60" s="23">
        <f t="shared" si="64"/>
        <v>0</v>
      </c>
      <c r="AA60" s="23">
        <f t="shared" si="64"/>
        <v>0</v>
      </c>
      <c r="AB60" s="23">
        <f t="shared" si="64"/>
        <v>0</v>
      </c>
      <c r="AC60" s="23">
        <f t="shared" si="64"/>
        <v>0</v>
      </c>
      <c r="AD60" s="23">
        <f t="shared" si="64"/>
        <v>0</v>
      </c>
      <c r="AE60" s="23">
        <f t="shared" si="64"/>
        <v>0</v>
      </c>
      <c r="AF60" s="23">
        <f t="shared" si="64"/>
        <v>0</v>
      </c>
      <c r="AG60" s="23">
        <f t="shared" si="64"/>
        <v>0</v>
      </c>
    </row>
    <row r="61" spans="3:363" x14ac:dyDescent="0.35">
      <c r="C61" s="64" t="s">
        <v>651</v>
      </c>
      <c r="D61" s="23">
        <f>SUM(D59:D60)</f>
        <v>-81103139.895604998</v>
      </c>
      <c r="E61" s="23">
        <f t="shared" ref="E61:AG61" si="65">SUM(E59:E60)</f>
        <v>2737073.3022427368</v>
      </c>
      <c r="F61" s="23">
        <f t="shared" si="65"/>
        <v>10948293.208970947</v>
      </c>
      <c r="G61" s="23">
        <f t="shared" si="65"/>
        <v>10948293.208970947</v>
      </c>
      <c r="H61" s="23">
        <f t="shared" si="65"/>
        <v>10948293.208970947</v>
      </c>
      <c r="I61" s="23">
        <f t="shared" si="65"/>
        <v>10948293.208970947</v>
      </c>
      <c r="J61" s="23">
        <f t="shared" si="65"/>
        <v>10948293.208970947</v>
      </c>
      <c r="K61" s="23">
        <f t="shared" si="65"/>
        <v>10948293.208970947</v>
      </c>
      <c r="L61" s="23">
        <f t="shared" si="65"/>
        <v>10948293.208970947</v>
      </c>
      <c r="M61" s="23">
        <f t="shared" si="65"/>
        <v>10948293.208970947</v>
      </c>
      <c r="N61" s="23">
        <f t="shared" si="65"/>
        <v>10948293.208970947</v>
      </c>
      <c r="O61" s="23">
        <f t="shared" si="65"/>
        <v>10948293.208970947</v>
      </c>
      <c r="P61" s="23">
        <f t="shared" si="65"/>
        <v>10948293.208970947</v>
      </c>
      <c r="Q61" s="23">
        <f t="shared" si="65"/>
        <v>10948293.208970947</v>
      </c>
      <c r="R61" s="23">
        <f t="shared" si="65"/>
        <v>10948293.208970947</v>
      </c>
      <c r="S61" s="23">
        <f t="shared" si="65"/>
        <v>10948293.208970947</v>
      </c>
      <c r="T61" s="23">
        <f t="shared" si="65"/>
        <v>10948293.208970947</v>
      </c>
      <c r="U61" s="23">
        <f t="shared" si="65"/>
        <v>10948293.208970947</v>
      </c>
      <c r="V61" s="23">
        <f t="shared" si="65"/>
        <v>10948293.208970947</v>
      </c>
      <c r="W61" s="23">
        <f t="shared" si="65"/>
        <v>10948293.208970947</v>
      </c>
      <c r="X61" s="23">
        <f t="shared" si="65"/>
        <v>912357.76741424564</v>
      </c>
      <c r="Y61" s="23">
        <f t="shared" si="65"/>
        <v>0</v>
      </c>
      <c r="Z61" s="23">
        <f t="shared" si="65"/>
        <v>0</v>
      </c>
      <c r="AA61" s="23">
        <f t="shared" si="65"/>
        <v>0</v>
      </c>
      <c r="AB61" s="23">
        <f t="shared" si="65"/>
        <v>0</v>
      </c>
      <c r="AC61" s="23">
        <f t="shared" si="65"/>
        <v>0</v>
      </c>
      <c r="AD61" s="23">
        <f t="shared" si="65"/>
        <v>0</v>
      </c>
      <c r="AE61" s="23">
        <f t="shared" si="65"/>
        <v>0</v>
      </c>
      <c r="AF61" s="23">
        <f t="shared" si="65"/>
        <v>0</v>
      </c>
      <c r="AG61" s="23">
        <f t="shared" si="65"/>
        <v>0</v>
      </c>
    </row>
    <row r="62" spans="3:363" x14ac:dyDescent="0.35">
      <c r="C62" s="64" t="s">
        <v>652</v>
      </c>
      <c r="D62" s="30">
        <f>IRR(D61:AG61)</f>
        <v>0.10538258057045669</v>
      </c>
    </row>
  </sheetData>
  <mergeCells count="4">
    <mergeCell ref="C1:N1"/>
    <mergeCell ref="E3:I3"/>
    <mergeCell ref="J3:J4"/>
    <mergeCell ref="C3:C5"/>
  </mergeCells>
  <phoneticPr fontId="5" type="noConversion"/>
  <conditionalFormatting sqref="D52:MY52">
    <cfRule type="cellIs" dxfId="6" priority="1" operator="equal">
      <formula>0</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E44A1-AA80-4C90-A0F5-C29FEB08A252}">
  <dimension ref="A1:MY70"/>
  <sheetViews>
    <sheetView tabSelected="1" topLeftCell="C31" zoomScale="80" zoomScaleNormal="80" workbookViewId="0">
      <selection activeCell="B45" sqref="B45"/>
    </sheetView>
  </sheetViews>
  <sheetFormatPr defaultColWidth="25.81640625" defaultRowHeight="14.5" x14ac:dyDescent="0.35"/>
  <cols>
    <col min="3" max="3" width="45.26953125" customWidth="1"/>
  </cols>
  <sheetData>
    <row r="1" spans="2:14" ht="26" x14ac:dyDescent="0.6">
      <c r="C1" s="175" t="s">
        <v>655</v>
      </c>
      <c r="D1" s="175"/>
      <c r="E1" s="175"/>
      <c r="F1" s="175"/>
      <c r="G1" s="175"/>
      <c r="H1" s="175"/>
      <c r="I1" s="175"/>
      <c r="J1" s="175"/>
      <c r="K1" s="175"/>
      <c r="L1" s="175"/>
      <c r="M1" s="175"/>
      <c r="N1" s="175"/>
    </row>
    <row r="3" spans="2:14" x14ac:dyDescent="0.35">
      <c r="C3" s="178" t="s">
        <v>124</v>
      </c>
      <c r="D3" s="2" t="s">
        <v>12</v>
      </c>
      <c r="E3" s="176" t="s">
        <v>13</v>
      </c>
      <c r="F3" s="176"/>
      <c r="G3" s="176"/>
      <c r="H3" s="176"/>
      <c r="I3" s="176"/>
      <c r="J3" s="177" t="s">
        <v>14</v>
      </c>
    </row>
    <row r="4" spans="2:14" x14ac:dyDescent="0.35">
      <c r="C4" s="179"/>
      <c r="D4" s="2" t="s">
        <v>35</v>
      </c>
      <c r="E4" s="2" t="s">
        <v>35</v>
      </c>
      <c r="F4" s="2" t="s">
        <v>36</v>
      </c>
      <c r="G4" s="2" t="s">
        <v>37</v>
      </c>
      <c r="H4" s="2" t="s">
        <v>38</v>
      </c>
      <c r="I4" s="2" t="s">
        <v>39</v>
      </c>
      <c r="J4" s="177"/>
    </row>
    <row r="5" spans="2:14" x14ac:dyDescent="0.35">
      <c r="C5" s="4" t="str">
        <f>Inputs!V21</f>
        <v>NHFC - Mezzanine Debt (Cash Sweep)</v>
      </c>
      <c r="D5" s="21">
        <f>Inputs!AE$21</f>
        <v>0.1104</v>
      </c>
      <c r="E5" s="21">
        <f>Inputs!AF$21</f>
        <v>0</v>
      </c>
      <c r="F5" s="21">
        <f>Inputs!AG$21</f>
        <v>0</v>
      </c>
      <c r="G5" s="21">
        <f>Inputs!AH$21</f>
        <v>0</v>
      </c>
      <c r="H5" s="21">
        <f>Inputs!AI$21</f>
        <v>0</v>
      </c>
      <c r="I5" s="21">
        <f>Inputs!AJ$21</f>
        <v>0</v>
      </c>
      <c r="J5" s="21">
        <f>Inputs!AK$21</f>
        <v>0.1104</v>
      </c>
    </row>
    <row r="6" spans="2:14" x14ac:dyDescent="0.35">
      <c r="C6" s="4"/>
      <c r="D6" s="4"/>
      <c r="E6" s="4">
        <v>1</v>
      </c>
      <c r="F6" s="4">
        <v>2</v>
      </c>
      <c r="G6" s="4">
        <v>3</v>
      </c>
      <c r="H6" s="4">
        <v>4</v>
      </c>
      <c r="I6" s="4">
        <v>5</v>
      </c>
      <c r="J6" s="4"/>
    </row>
    <row r="8" spans="2:14" x14ac:dyDescent="0.35">
      <c r="B8" t="s">
        <v>324</v>
      </c>
      <c r="C8" s="2" t="s">
        <v>325</v>
      </c>
      <c r="D8" s="4">
        <f>Inputs!$Y$21</f>
        <v>20</v>
      </c>
    </row>
    <row r="9" spans="2:14" x14ac:dyDescent="0.35">
      <c r="C9" s="2" t="s">
        <v>326</v>
      </c>
      <c r="D9" s="19">
        <f>D8/12</f>
        <v>1.6666666666666667</v>
      </c>
    </row>
    <row r="10" spans="2:14" x14ac:dyDescent="0.35">
      <c r="C10" s="2" t="s">
        <v>327</v>
      </c>
      <c r="D10" s="20">
        <f>Inputs!$Z$21</f>
        <v>0.01</v>
      </c>
    </row>
    <row r="11" spans="2:14" x14ac:dyDescent="0.35">
      <c r="C11" s="2" t="s">
        <v>328</v>
      </c>
      <c r="D11" s="40">
        <f>COUNT(D54:MY54)-COUNTIF(D61:MY61,0)</f>
        <v>243</v>
      </c>
    </row>
    <row r="12" spans="2:14" x14ac:dyDescent="0.35">
      <c r="C12" s="1" t="s">
        <v>329</v>
      </c>
      <c r="D12" s="4">
        <f>$D$11-$D$8</f>
        <v>223</v>
      </c>
    </row>
    <row r="13" spans="2:14" x14ac:dyDescent="0.35">
      <c r="C13" s="1" t="s">
        <v>330</v>
      </c>
      <c r="D13" s="4">
        <f>Inputs!P20</f>
        <v>1</v>
      </c>
    </row>
    <row r="14" spans="2:14" x14ac:dyDescent="0.35">
      <c r="C14" s="1" t="s">
        <v>57</v>
      </c>
      <c r="D14" s="4">
        <f>Inputs!$P$23</f>
        <v>15</v>
      </c>
      <c r="F14" t="s">
        <v>331</v>
      </c>
    </row>
    <row r="15" spans="2:14" x14ac:dyDescent="0.35">
      <c r="C15" s="1" t="str">
        <f>Inputs!O26</f>
        <v>Month of first Disbursement (Mezz)</v>
      </c>
      <c r="D15" s="4">
        <f>Inputs!$P$26</f>
        <v>1</v>
      </c>
    </row>
    <row r="17" spans="3:33" x14ac:dyDescent="0.35">
      <c r="C17" s="2" t="s">
        <v>656</v>
      </c>
      <c r="D17" s="23">
        <f>Inputs!$W$21</f>
        <v>24000000</v>
      </c>
    </row>
    <row r="18" spans="3:33" x14ac:dyDescent="0.35">
      <c r="C18" s="2" t="s">
        <v>327</v>
      </c>
      <c r="D18" s="23">
        <f>Inputs!$X$21</f>
        <v>240000</v>
      </c>
    </row>
    <row r="19" spans="3:33" x14ac:dyDescent="0.35">
      <c r="C19" s="2" t="s">
        <v>333</v>
      </c>
      <c r="D19" s="23">
        <f>(D17/D14)+D18</f>
        <v>1840000</v>
      </c>
    </row>
    <row r="20" spans="3:33" x14ac:dyDescent="0.35">
      <c r="C20" s="2" t="s">
        <v>334</v>
      </c>
      <c r="D20" s="23">
        <f>(D17/D14)</f>
        <v>1600000</v>
      </c>
      <c r="J20" s="22">
        <f>J27+J22+J36</f>
        <v>37323333.95512832</v>
      </c>
    </row>
    <row r="21" spans="3:33" x14ac:dyDescent="0.35">
      <c r="G21" s="22"/>
    </row>
    <row r="22" spans="3:33" x14ac:dyDescent="0.35">
      <c r="C22" s="2" t="s">
        <v>657</v>
      </c>
      <c r="D22" s="7">
        <f>Inputs!$AC$21</f>
        <v>0.47</v>
      </c>
      <c r="G22" s="22"/>
      <c r="J22" s="22">
        <f>J30-J32</f>
        <v>0</v>
      </c>
    </row>
    <row r="23" spans="3:33" x14ac:dyDescent="0.35">
      <c r="E23" s="22"/>
      <c r="U23" s="22">
        <f>U27-U31</f>
        <v>20921520.43089899</v>
      </c>
    </row>
    <row r="25" spans="3:33" x14ac:dyDescent="0.35">
      <c r="D25" s="2">
        <v>1</v>
      </c>
      <c r="E25" s="2">
        <v>2</v>
      </c>
      <c r="F25" s="2">
        <v>3</v>
      </c>
      <c r="G25" s="2">
        <v>4</v>
      </c>
      <c r="H25" s="2">
        <v>5</v>
      </c>
      <c r="I25" s="2">
        <v>6</v>
      </c>
      <c r="J25" s="2">
        <v>7</v>
      </c>
      <c r="K25" s="2">
        <v>8</v>
      </c>
      <c r="L25" s="2">
        <v>9</v>
      </c>
      <c r="M25" s="2">
        <v>10</v>
      </c>
      <c r="N25" s="2">
        <v>11</v>
      </c>
      <c r="O25" s="2">
        <v>12</v>
      </c>
      <c r="P25" s="2">
        <v>13</v>
      </c>
      <c r="Q25" s="2">
        <v>14</v>
      </c>
      <c r="R25" s="2">
        <v>15</v>
      </c>
      <c r="S25" s="2">
        <v>16</v>
      </c>
      <c r="T25" s="2">
        <v>17</v>
      </c>
      <c r="U25" s="2">
        <v>18</v>
      </c>
      <c r="V25" s="2">
        <v>19</v>
      </c>
      <c r="W25" s="2">
        <v>20</v>
      </c>
      <c r="X25" s="2">
        <v>21</v>
      </c>
      <c r="Y25" s="2">
        <v>22</v>
      </c>
      <c r="Z25" s="2">
        <v>23</v>
      </c>
      <c r="AA25" s="2">
        <v>24</v>
      </c>
      <c r="AB25" s="2">
        <v>25</v>
      </c>
      <c r="AC25" s="2">
        <v>26</v>
      </c>
      <c r="AD25" s="2">
        <v>27</v>
      </c>
      <c r="AE25" s="2">
        <v>28</v>
      </c>
      <c r="AF25" s="2">
        <v>29</v>
      </c>
      <c r="AG25" s="2">
        <v>30</v>
      </c>
    </row>
    <row r="26" spans="3:33" x14ac:dyDescent="0.35">
      <c r="D26" s="2" t="s">
        <v>35</v>
      </c>
      <c r="E26" s="2" t="s">
        <v>36</v>
      </c>
      <c r="F26" s="2" t="s">
        <v>37</v>
      </c>
      <c r="G26" s="2" t="s">
        <v>38</v>
      </c>
      <c r="H26" s="2" t="s">
        <v>39</v>
      </c>
      <c r="I26" s="2" t="s">
        <v>213</v>
      </c>
      <c r="J26" s="2" t="s">
        <v>214</v>
      </c>
      <c r="K26" s="2" t="s">
        <v>215</v>
      </c>
      <c r="L26" s="2" t="s">
        <v>216</v>
      </c>
      <c r="M26" s="2" t="s">
        <v>217</v>
      </c>
      <c r="N26" s="2" t="s">
        <v>218</v>
      </c>
      <c r="O26" s="2" t="s">
        <v>219</v>
      </c>
      <c r="P26" s="2" t="s">
        <v>220</v>
      </c>
      <c r="Q26" s="2" t="s">
        <v>221</v>
      </c>
      <c r="R26" s="2" t="s">
        <v>222</v>
      </c>
      <c r="S26" s="2" t="s">
        <v>223</v>
      </c>
      <c r="T26" s="2" t="s">
        <v>224</v>
      </c>
      <c r="U26" s="2" t="s">
        <v>225</v>
      </c>
      <c r="V26" s="2" t="s">
        <v>226</v>
      </c>
      <c r="W26" s="2" t="s">
        <v>227</v>
      </c>
      <c r="X26" s="2" t="s">
        <v>228</v>
      </c>
      <c r="Y26" s="2" t="s">
        <v>229</v>
      </c>
      <c r="Z26" s="2" t="s">
        <v>230</v>
      </c>
      <c r="AA26" s="2" t="s">
        <v>231</v>
      </c>
      <c r="AB26" s="2" t="s">
        <v>232</v>
      </c>
      <c r="AC26" s="2" t="s">
        <v>233</v>
      </c>
      <c r="AD26" s="2" t="s">
        <v>234</v>
      </c>
      <c r="AE26" s="2" t="s">
        <v>235</v>
      </c>
      <c r="AF26" s="2" t="s">
        <v>236</v>
      </c>
      <c r="AG26" s="2" t="s">
        <v>237</v>
      </c>
    </row>
    <row r="27" spans="3:33" x14ac:dyDescent="0.35">
      <c r="C27" s="2" t="s">
        <v>336</v>
      </c>
      <c r="D27" s="22">
        <f>D56</f>
        <v>1840000</v>
      </c>
      <c r="E27" s="22">
        <f>D33</f>
        <v>20486097.96837689</v>
      </c>
      <c r="F27" s="22">
        <f t="shared" ref="F27:AG27" si="0">E33</f>
        <v>27436398.07748561</v>
      </c>
      <c r="G27" s="22">
        <f t="shared" si="0"/>
        <v>29689495.540040758</v>
      </c>
      <c r="H27" s="22">
        <f t="shared" si="0"/>
        <v>31839351.334677998</v>
      </c>
      <c r="I27" s="22">
        <f t="shared" si="0"/>
        <v>33853822.362439267</v>
      </c>
      <c r="J27" s="22">
        <f t="shared" si="0"/>
        <v>35695948.13461484</v>
      </c>
      <c r="K27" s="22">
        <f t="shared" si="0"/>
        <v>37323333.95512832</v>
      </c>
      <c r="L27" s="22">
        <f t="shared" si="0"/>
        <v>38687459.469731487</v>
      </c>
      <c r="M27" s="22">
        <f t="shared" si="0"/>
        <v>39732903.758514896</v>
      </c>
      <c r="N27" s="22">
        <f t="shared" si="0"/>
        <v>40396477.115397021</v>
      </c>
      <c r="O27" s="22">
        <f t="shared" si="0"/>
        <v>40606248.505033255</v>
      </c>
      <c r="P27" s="22">
        <f t="shared" si="0"/>
        <v>40280456.399981722</v>
      </c>
      <c r="Q27" s="22">
        <f t="shared" si="0"/>
        <v>39326289.263344571</v>
      </c>
      <c r="R27" s="22">
        <f t="shared" si="0"/>
        <v>37638520.337022692</v>
      </c>
      <c r="S27" s="22">
        <f t="shared" si="0"/>
        <v>35097979.603702255</v>
      </c>
      <c r="T27" s="22">
        <f t="shared" si="0"/>
        <v>31569843.789993156</v>
      </c>
      <c r="U27" s="22">
        <f t="shared" si="0"/>
        <v>26901723.044496</v>
      </c>
      <c r="V27" s="22">
        <f t="shared" si="0"/>
        <v>20921520.43089899</v>
      </c>
      <c r="W27" s="22">
        <f t="shared" si="0"/>
        <v>13435037.592264147</v>
      </c>
      <c r="X27" s="22">
        <f t="shared" si="0"/>
        <v>4223296.8347063232</v>
      </c>
      <c r="Y27" s="22">
        <f t="shared" si="0"/>
        <v>46277.786530946381</v>
      </c>
      <c r="Z27" s="22">
        <f t="shared" si="0"/>
        <v>46277.786530946381</v>
      </c>
      <c r="AA27" s="22">
        <f t="shared" si="0"/>
        <v>46277.786530946381</v>
      </c>
      <c r="AB27" s="22">
        <f t="shared" si="0"/>
        <v>46277.786530946381</v>
      </c>
      <c r="AC27" s="22">
        <f t="shared" si="0"/>
        <v>46277.786530946381</v>
      </c>
      <c r="AD27" s="22">
        <f t="shared" si="0"/>
        <v>46277.786530946381</v>
      </c>
      <c r="AE27" s="22">
        <f t="shared" si="0"/>
        <v>46277.786530946381</v>
      </c>
      <c r="AF27" s="22">
        <f t="shared" si="0"/>
        <v>46277.786530946381</v>
      </c>
      <c r="AG27" s="22">
        <f t="shared" si="0"/>
        <v>46277.786530946381</v>
      </c>
    </row>
    <row r="28" spans="3:33" x14ac:dyDescent="0.35">
      <c r="C28" s="2" t="s">
        <v>337</v>
      </c>
      <c r="D28" s="22">
        <f>SUM($D57:$O57)</f>
        <v>17600000</v>
      </c>
      <c r="E28" s="22">
        <f>SUM($P57:$AA57)</f>
        <v>4800000</v>
      </c>
      <c r="F28" s="22">
        <f>SUM($AB57:$AM57)</f>
        <v>0</v>
      </c>
      <c r="G28" s="22">
        <f>SUM($AB57:$AM57)</f>
        <v>0</v>
      </c>
      <c r="H28" s="22">
        <f>SUM($AZ57:$BK57)</f>
        <v>0</v>
      </c>
      <c r="I28" s="22">
        <f>SUM($BL57:$BW57)</f>
        <v>0</v>
      </c>
      <c r="J28" s="22">
        <f>SUM($BX57:$CI57)</f>
        <v>0</v>
      </c>
      <c r="K28" s="22">
        <f>SUM($CJ57:$CU57)</f>
        <v>0</v>
      </c>
      <c r="L28" s="22">
        <f>SUM($CV57:$DG57)</f>
        <v>0</v>
      </c>
      <c r="M28" s="22">
        <f>SUM($DH57:$DS57)</f>
        <v>0</v>
      </c>
      <c r="N28" s="22">
        <f>SUM($DT57:$EE57)</f>
        <v>0</v>
      </c>
      <c r="O28" s="22">
        <f>SUM($EF57:$EQ57)</f>
        <v>0</v>
      </c>
      <c r="P28" s="22">
        <f>SUM($ER57:$FC57)</f>
        <v>0</v>
      </c>
      <c r="Q28" s="22">
        <f>SUM($FD57:$FO57)</f>
        <v>0</v>
      </c>
      <c r="R28" s="22">
        <f>SUM($FP57:$GA57)</f>
        <v>0</v>
      </c>
      <c r="S28" s="22">
        <f>SUM($GB57:$GM57)</f>
        <v>0</v>
      </c>
      <c r="T28" s="22">
        <f>SUM($GN57:$GY57)</f>
        <v>0</v>
      </c>
      <c r="U28" s="22">
        <f>SUM($GZ57:$HK57)</f>
        <v>0</v>
      </c>
      <c r="V28" s="22">
        <f>SUM($HL57:$HW57)</f>
        <v>0</v>
      </c>
      <c r="W28" s="22">
        <f>SUM($HX57:$II57)</f>
        <v>0</v>
      </c>
      <c r="X28" s="22">
        <f>SUM($IJ57:$IU57)</f>
        <v>0</v>
      </c>
      <c r="Y28" s="22">
        <f>SUM($IV57:$JG57)</f>
        <v>0</v>
      </c>
      <c r="Z28" s="22">
        <f>SUM($JH57:$JS57)</f>
        <v>0</v>
      </c>
      <c r="AA28" s="22">
        <f>SUM($JT57:$KE57)</f>
        <v>0</v>
      </c>
      <c r="AB28" s="22">
        <f>SUM($KF57:$KQ57)</f>
        <v>0</v>
      </c>
      <c r="AC28" s="22">
        <f>SUM($KR57:$LC57)</f>
        <v>0</v>
      </c>
      <c r="AD28" s="22">
        <f>SUM($LD57:$LO57)</f>
        <v>0</v>
      </c>
      <c r="AE28" s="22">
        <f>SUM($LP57:$MA57)</f>
        <v>0</v>
      </c>
      <c r="AF28" s="22">
        <f>SUM($MB57:$MM57)</f>
        <v>0</v>
      </c>
      <c r="AG28" s="22">
        <f>SUM($MN57:$MY57)</f>
        <v>0</v>
      </c>
    </row>
    <row r="29" spans="3:33" x14ac:dyDescent="0.35">
      <c r="C29" s="2" t="s">
        <v>338</v>
      </c>
      <c r="D29" s="22">
        <f>IF(D9&gt;=D25,SUM($D58:$O58),0)</f>
        <v>1046097.968376888</v>
      </c>
      <c r="E29" s="22">
        <f>IF(D9&gt;=E25,SUM($P58:$AA58),0)</f>
        <v>0</v>
      </c>
      <c r="F29" s="22">
        <f>IF(D9&gt;=F25,SUM($AB58:$AM58),0)</f>
        <v>0</v>
      </c>
      <c r="G29" s="22">
        <f>IF(E9&gt;=G25,SUM($AB58:$AM58),0)</f>
        <v>0</v>
      </c>
      <c r="H29" s="22">
        <f>IF(D9&gt;=H25,SUM($AZ58:$BK58),0)</f>
        <v>0</v>
      </c>
      <c r="I29" s="22">
        <f>IF(D9&gt;=I25,SUM($BL58:$BW58),0)</f>
        <v>0</v>
      </c>
      <c r="J29" s="22">
        <f>IF(D9&gt;=J25,SUM($BX58:$CI58),0)</f>
        <v>0</v>
      </c>
      <c r="K29" s="22">
        <f>IF(D9&gt;=K25,SUM($CJ58:$CU58),0)</f>
        <v>0</v>
      </c>
      <c r="L29" s="22">
        <f>IF(D9&gt;=L25,SUM($CV58:$DG58),0)</f>
        <v>0</v>
      </c>
      <c r="M29" s="22">
        <f>IF(D9&gt;=M25,SUM($DH58:$DS58),0)</f>
        <v>0</v>
      </c>
      <c r="N29" s="22">
        <f>IF(D9&gt;=N25,SUM($DT58:$EE58),0)</f>
        <v>0</v>
      </c>
      <c r="O29" s="22">
        <f>IF(D9&gt;=O25,SUM($EF58:$EQ58),0)</f>
        <v>0</v>
      </c>
      <c r="P29" s="22">
        <f>IF(D9&gt;=P25,SUM($ER58:$FC58),0)</f>
        <v>0</v>
      </c>
      <c r="Q29" s="22">
        <f>IF(D9&gt;=Q25,SUM($FD58:$FO58),0)</f>
        <v>0</v>
      </c>
      <c r="R29" s="22">
        <f>IF(D9&gt;=R25,SUM($FP58:$GA58),0)</f>
        <v>0</v>
      </c>
      <c r="S29" s="22">
        <f>IF(D9&gt;=S25,SUM($GB58:$GM58),0)</f>
        <v>0</v>
      </c>
      <c r="T29" s="22">
        <f>IF(D9&gt;=T25,SUM($GN58:$GY58),0)</f>
        <v>0</v>
      </c>
      <c r="U29" s="22">
        <f>IF(D9&gt;=U25,SUM($GZ58:$HK58),0)</f>
        <v>0</v>
      </c>
      <c r="V29" s="22">
        <f>IF(D9&gt;=V25,SUM($HL58:$HW58),0)</f>
        <v>0</v>
      </c>
      <c r="W29" s="22">
        <f>IF(D9&gt;=W25,SUM($HX58:$II58),0)</f>
        <v>0</v>
      </c>
      <c r="X29" s="22">
        <f>IF(D9&gt;=X25,SUM($IJ58:$IU58),0)</f>
        <v>0</v>
      </c>
      <c r="Y29" s="22">
        <f>IF(D9&gt;=Y25,SUM($IV58:$JG58),0)</f>
        <v>0</v>
      </c>
      <c r="Z29" s="22">
        <f>IF(D9&gt;=Z25,SUM($JH58:$JS58),0)</f>
        <v>0</v>
      </c>
      <c r="AA29" s="22">
        <f>IF(D9&gt;=AA25,SUM($JT58:$KE58),0)</f>
        <v>0</v>
      </c>
      <c r="AB29" s="22">
        <f>IF(D9&gt;=AB25,SUM($KF58:$KQ58),0)</f>
        <v>0</v>
      </c>
      <c r="AC29" s="22">
        <f>IF(D9&gt;=AC25,SUM($KR58:$LC58),0)</f>
        <v>0</v>
      </c>
      <c r="AD29" s="22">
        <f>IF(D9&gt;=AD25,SUM($LD58:$LO58),0)</f>
        <v>0</v>
      </c>
      <c r="AE29" s="22">
        <f>IF(D9&gt;=AE25,SUM($LP58:$MA58),0)</f>
        <v>0</v>
      </c>
      <c r="AF29" s="22">
        <f>IF(D9&gt;=AF25,SUM($MB58:$MM58),0)</f>
        <v>0</v>
      </c>
      <c r="AG29" s="22">
        <f>IF(D9&gt;=AG25,SUM($MN58:$MY58),0)</f>
        <v>0</v>
      </c>
    </row>
    <row r="30" spans="3:33" x14ac:dyDescent="0.35">
      <c r="C30" s="2" t="s">
        <v>658</v>
      </c>
      <c r="D30" s="131">
        <f>IF($D$9&lt;D25,IF($D$9&lt;D25,SUM($D58:$O58),0)-D36,IF($D$9&lt;D25,SUM($D58:$O58),0))</f>
        <v>0</v>
      </c>
      <c r="E30" s="131">
        <f>IF($D$9&lt;E25,IF($D$9&lt;E25,SUM($P58:$AA58),0)-E36,IF($D$9&lt;E25,SUM($P58:$AA58),0))</f>
        <v>680426.11589513719</v>
      </c>
      <c r="F30" s="131">
        <f>IF($D$9&lt;F25,IF($D$9&lt;F25,SUM($AB58:$AM58),0)-F36,IF($D$9&lt;F25,SUM($AB58:$AM58),0))</f>
        <v>887625.93096275488</v>
      </c>
      <c r="G30" s="131">
        <f>IF($D$9&lt;G25,IF($D$9&lt;G25,SUM($AN58:$AY58),0)-G36,IF($D$9&lt;G25,SUM($AN58:$AY58),0))</f>
        <v>1234489.1655556359</v>
      </c>
      <c r="H30" s="131">
        <f>IF($D$9&lt;H25,IF($D$9&lt;H25,SUM($AZ58:$BK58),0)-H36,IF($D$9&lt;H25,SUM($AZ58:$BK58),0))</f>
        <v>1600503.4437835049</v>
      </c>
      <c r="I30" s="131">
        <f>IF($D$9&lt;I25,IF($D$9&lt;I25,SUM($BL58:$BW58),0)-I36,IF($D$9&lt;I25,SUM($BL58:$BW58),0))</f>
        <v>1986698.6331043476</v>
      </c>
      <c r="J30" s="131">
        <f>IF($D$9&lt;J25,IF($D$9&lt;J25,SUM($BX58:$CI58),0)-J36,IF($D$9&lt;J25,SUM($BX58:$CI58),0))</f>
        <v>2394158.9869600614</v>
      </c>
      <c r="K30" s="131">
        <f>IF($D$9&lt;K25,IF($D$9&lt;K25,SUM($CJ58:$CU58),0)-K36,IF($D$9&lt;K25,SUM($CJ58:$CU58),0))</f>
        <v>2824025.9797801506</v>
      </c>
      <c r="L30" s="131">
        <f>IF($D$9&lt;L25,IF($D$9&lt;L25,SUM($CV58:$DG58),0)-L36,IF($D$9&lt;L25,SUM($CV58:$DG58),0))</f>
        <v>3277501.2883636961</v>
      </c>
      <c r="M30" s="131">
        <f>IF($D$9&lt;M25,IF($D$9&lt;M25,SUM($DH58:$DS58),0)-M36,IF($D$9&lt;M25,SUM($DH58:$DS58),0))</f>
        <v>3755849.9271437665</v>
      </c>
      <c r="N30" s="131">
        <f>IF($D$9&lt;N25,IF($D$9&lt;N25,SUM($DT58:$EE58),0)-N36,IF($D$9&lt;N25,SUM($DT58:$EE58),0))</f>
        <v>4260403.5452208808</v>
      </c>
      <c r="O30" s="131">
        <f>IF($D$9&lt;O25,IF($D$9&lt;O25,SUM($EF58:$EQ58),0)-O36,IF($D$9&lt;O25,SUM($EF58:$EQ58),0))</f>
        <v>4466771.7884026822</v>
      </c>
      <c r="P30" s="131">
        <f>IF($D$9&lt;P25,IF($D$9&lt;P25,SUM($ER58:$FC58),0)-P36,IF($D$9&lt;P25,SUM($ER58:$FC58),0))</f>
        <v>4399639.3336845236</v>
      </c>
      <c r="Q30" s="131">
        <f>IF($D$9&lt;Q25,IF($D$9&lt;Q25,SUM($FD58:$FO58),0)-Q36,IF($D$9&lt;Q25,SUM($FD58:$FO58),0))</f>
        <v>4257915.4293819927</v>
      </c>
      <c r="R30" s="131">
        <f>IF($D$9&lt;R25,IF($D$9&lt;R25,SUM($FP58:$GA58),0)-R36,IF($D$9&lt;R25,SUM($FP58:$GA58),0))</f>
        <v>4029291.5088929571</v>
      </c>
      <c r="S30" s="131">
        <f>IF($D$9&lt;S25,IF($D$9&lt;S25,SUM($GB58:$GM58),0)-S36,IF($D$9&lt;S25,SUM($GB58:$GM58),0))</f>
        <v>3699834.8604718205</v>
      </c>
      <c r="T30" s="131">
        <f>IF($D$9&lt;T25,IF($D$9&lt;T25,SUM($GN58:$GY58),0)-T36,IF($D$9&lt;T25,SUM($GN58:$GY58),0))</f>
        <v>3253789.7594275144</v>
      </c>
      <c r="U30" s="131">
        <f>IF($D$9&lt;U25,IF($D$9&lt;U25,SUM($GZ58:$HK58),0)-U36,IF($D$9&lt;U25,SUM($GZ58:$HK58),0))</f>
        <v>2673354.9698735503</v>
      </c>
      <c r="V30" s="131">
        <f>IF($D$9&lt;V25,IF($D$9&lt;V25,SUM($HL58:$HW58),0)-V36,IF($D$9&lt;V25,SUM($HL58:$HW58),0))</f>
        <v>1938434.8438244604</v>
      </c>
      <c r="W30" s="131">
        <f>IF($D$9&lt;W25,IF($D$9&lt;W25,SUM($HX58:$II58),0)-W36,IF($D$9&lt;W25,SUM($HX58:$II58),0))</f>
        <v>1026360.9220158346</v>
      </c>
      <c r="X30" s="131">
        <f>IF($D$9&lt;X25,IF($D$9&lt;X25,SUM($II58:$IU58),0)-X36,IF($D$9&lt;X25,SUM($II58:$IU58),0))</f>
        <v>130669.6973227313</v>
      </c>
      <c r="Y30" s="131">
        <f>IF($D$9&lt;Y25,IF($D$9&lt;Y25,SUM($IV58:$JG58),0)-Y36,IF($D$9&lt;Y25,SUM($IG58:$IV58),0))</f>
        <v>0</v>
      </c>
      <c r="Z30" s="131">
        <f>IF($D$9&lt;Z25,IF($D$9&lt;Z25,SUM($JH58:$JS58),0)-Z36,IF($D$9&lt;Z25,SUM($JH58:$JS58),0))</f>
        <v>0</v>
      </c>
      <c r="AA30" s="131">
        <f>IF($D$9&lt;AA25,IF($D$9&lt;AA25,SUM($JT58:$KE58),0)-AA36,IF($D$9&lt;AA25,SUM($JT58:$KE58),0))</f>
        <v>0</v>
      </c>
      <c r="AB30" s="131">
        <f>IF($D$9&lt;AB25,IF($D$9&lt;AB25,SUM($KF58:$KQ58),0)-AB36,IF($D$9&lt;AB25,SUM($KF58:$KQ58),0))</f>
        <v>0</v>
      </c>
      <c r="AC30" s="131">
        <f>IF($D$9&lt;AC25,IF($D$9&lt;AC25,SUM($KR58:$LC58),0)-AC36,IF($D$9&lt;AC25,SUM($KR58:$LC58),0))</f>
        <v>0</v>
      </c>
      <c r="AD30" s="131">
        <f>IF($D$9&lt;AD25,IF($D$9&lt;AD25,SUM($LD58:$LO58),0)-AD36,IF($D$9&lt;AD25,SUM($LD58:$LO58),0))</f>
        <v>0</v>
      </c>
      <c r="AE30" s="131">
        <f>IF($D$9&lt;AE25,IF($D$9&lt;AE25,SUM($LP58:$MA58),0)-AE36,IF($D$9&lt;AE25,SUM($LP58:$MA58),0))</f>
        <v>0</v>
      </c>
      <c r="AF30" s="131">
        <f>IF($D$9&lt;AF25,IF($D$9&lt;AF25,SUM($MB58:$MM58),0)-AF36,IF($D$9&lt;AF25,SUM($MB58:$MM58),0))</f>
        <v>0</v>
      </c>
      <c r="AG30" s="131">
        <f>IF($D$9&lt;AG25,IF($D$9&lt;AG25,SUM($MN58:$MY58),0)-AG36,IF($D$9&lt;AG25,SUM($MN58:$MY58),0))</f>
        <v>0</v>
      </c>
    </row>
    <row r="31" spans="3:33" x14ac:dyDescent="0.35">
      <c r="C31" s="2" t="s">
        <v>340</v>
      </c>
      <c r="D31" s="22">
        <f>SUM($D59:$O59)</f>
        <v>0</v>
      </c>
      <c r="E31" s="22">
        <f>SUM($P59:$AA59)</f>
        <v>0</v>
      </c>
      <c r="F31" s="22">
        <f>SUM($AB59:$AM59)</f>
        <v>0</v>
      </c>
      <c r="G31" s="22">
        <f>SUM($AN59:$AY59)</f>
        <v>0</v>
      </c>
      <c r="H31" s="22">
        <f>SUM($AZ59:$BK59)</f>
        <v>0</v>
      </c>
      <c r="I31" s="22">
        <f>SUM($BL59:$BW59)</f>
        <v>0</v>
      </c>
      <c r="J31" s="22">
        <f>SUM($BX59:$CI59)</f>
        <v>0</v>
      </c>
      <c r="K31" s="22">
        <f>SUM($CJ59:$CU59)</f>
        <v>0</v>
      </c>
      <c r="L31" s="22">
        <f>SUM($CV59:$DG59)</f>
        <v>0</v>
      </c>
      <c r="M31" s="22">
        <f>SUM($DH59:$DS59)</f>
        <v>0</v>
      </c>
      <c r="N31" s="22">
        <f>SUM($DT59:$EE59)</f>
        <v>0</v>
      </c>
      <c r="O31" s="22">
        <f>SUM($EF59:$EQ59)</f>
        <v>325792.1050515367</v>
      </c>
      <c r="P31" s="22">
        <f>SUM($ER59:$FC59)</f>
        <v>954167.13663715532</v>
      </c>
      <c r="Q31" s="22">
        <f>SUM($FD59:$FO59)</f>
        <v>1687768.9263218809</v>
      </c>
      <c r="R31" s="22">
        <f>SUM($FP59:$GA59)</f>
        <v>2540540.7333204313</v>
      </c>
      <c r="S31" s="22">
        <f>SUM($GB59:$GM59)</f>
        <v>3528135.8137091007</v>
      </c>
      <c r="T31" s="22">
        <f>SUM($GN59:$GY59)</f>
        <v>4668120.7454971559</v>
      </c>
      <c r="U31" s="22">
        <f>SUM($GZ59:$HK59)</f>
        <v>5980202.6135970103</v>
      </c>
      <c r="V31" s="22">
        <f>SUM($HL59:$HW59)</f>
        <v>7486482.8386348439</v>
      </c>
      <c r="W31" s="22">
        <f>SUM($HX59:$II59)</f>
        <v>9211740.7575578224</v>
      </c>
      <c r="X31" s="22">
        <f>SUM($IJ59:$IU59)</f>
        <v>4223296.8347062636</v>
      </c>
      <c r="Y31" s="22">
        <f>SUM($IV59:$JG59)</f>
        <v>0</v>
      </c>
      <c r="Z31" s="22">
        <f>SUM($JH59:$JS59)</f>
        <v>0</v>
      </c>
      <c r="AA31" s="22">
        <f>SUM($JT59:$KE59)</f>
        <v>0</v>
      </c>
      <c r="AB31" s="22">
        <f>SUM($KF59:$KQ59)</f>
        <v>0</v>
      </c>
      <c r="AC31" s="22">
        <f>SUM($KR59:$LC59)</f>
        <v>0</v>
      </c>
      <c r="AD31" s="22">
        <f>SUM($LD59:$LO59)</f>
        <v>0</v>
      </c>
      <c r="AE31" s="22">
        <f>SUM($LP59:$MA59)</f>
        <v>0</v>
      </c>
      <c r="AF31" s="22">
        <f>SUM($MB59:$MM59)</f>
        <v>0</v>
      </c>
      <c r="AG31" s="22">
        <f>SUM($MN59:$MY59)</f>
        <v>0</v>
      </c>
    </row>
    <row r="32" spans="3:33" x14ac:dyDescent="0.35">
      <c r="C32" s="2" t="s">
        <v>125</v>
      </c>
      <c r="D32" s="22">
        <f>SUM($D60:$O60)</f>
        <v>0</v>
      </c>
      <c r="E32" s="22">
        <f>SUM($P60:$AA60)</f>
        <v>680426.11589513754</v>
      </c>
      <c r="F32" s="22">
        <f>SUM($AB60:$AM60)</f>
        <v>887625.930962755</v>
      </c>
      <c r="G32" s="22">
        <f>SUM($AN60:$AY60)</f>
        <v>1234489.1655556364</v>
      </c>
      <c r="H32" s="22">
        <f>SUM($AZ60:$BK60)</f>
        <v>1600503.4437835058</v>
      </c>
      <c r="I32" s="22">
        <f>SUM($BL60:$BW60)</f>
        <v>1986698.6331043476</v>
      </c>
      <c r="J32" s="22">
        <f>SUM($BX60:$CI60)</f>
        <v>2394158.9869600614</v>
      </c>
      <c r="K32" s="22">
        <f>SUM($CJ60:$CU60)</f>
        <v>2824025.9797801501</v>
      </c>
      <c r="L32" s="22">
        <f>SUM($CV60:$DG60)</f>
        <v>3277501.2883636956</v>
      </c>
      <c r="M32" s="22">
        <f>SUM($DH60:$DS60)</f>
        <v>3755849.9271437656</v>
      </c>
      <c r="N32" s="22">
        <f>SUM($DT60:$EE60)</f>
        <v>4260403.5452208808</v>
      </c>
      <c r="O32" s="22">
        <f>SUM($EF60:$EQ60)</f>
        <v>4792563.8934542183</v>
      </c>
      <c r="P32" s="22">
        <f>SUM($ER60:$FC60)</f>
        <v>5353806.4703216776</v>
      </c>
      <c r="Q32" s="22">
        <f>SUM($FD60:$FO60)</f>
        <v>5945684.3557038754</v>
      </c>
      <c r="R32" s="22">
        <f>SUM($FP60:$GA60)</f>
        <v>6569832.242213388</v>
      </c>
      <c r="S32" s="22">
        <f>SUM($GB60:$GM60)</f>
        <v>7227970.6741809212</v>
      </c>
      <c r="T32" s="22">
        <f>SUM($GN60:$GY60)</f>
        <v>7921910.5049246689</v>
      </c>
      <c r="U32" s="22">
        <f>SUM($GZ60:$HK60)</f>
        <v>8653557.5834705606</v>
      </c>
      <c r="V32" s="22">
        <f>SUM($HL60:$HW60)</f>
        <v>9424917.6824593041</v>
      </c>
      <c r="W32" s="22">
        <f>SUM($HX60:$II60)</f>
        <v>10238101.679573659</v>
      </c>
      <c r="X32" s="22">
        <f>SUM($IJ60:$IU60)</f>
        <v>4307688.7454981077</v>
      </c>
      <c r="Y32" s="22">
        <f>SUM($IV60:$JG60)</f>
        <v>0</v>
      </c>
      <c r="Z32" s="22">
        <f>SUM($JH60:$JS60)</f>
        <v>0</v>
      </c>
      <c r="AA32" s="22">
        <f>SUM($JT60:$KE60)</f>
        <v>0</v>
      </c>
      <c r="AB32" s="22">
        <f>SUM($KF60:$KQ60)</f>
        <v>0</v>
      </c>
      <c r="AC32" s="22">
        <f>SUM($KR60:$LC60)</f>
        <v>0</v>
      </c>
      <c r="AD32" s="22">
        <f>SUM($LD60:$LO60)</f>
        <v>0</v>
      </c>
      <c r="AE32" s="22">
        <f>SUM($LP60:$MA60)</f>
        <v>0</v>
      </c>
      <c r="AF32" s="22">
        <f>SUM($MB60:$MM60)</f>
        <v>0</v>
      </c>
      <c r="AG32" s="22">
        <f>SUM($MN60:$MY60)</f>
        <v>0</v>
      </c>
    </row>
    <row r="33" spans="2:363" s="26" customFormat="1" x14ac:dyDescent="0.35">
      <c r="C33" s="16" t="s">
        <v>342</v>
      </c>
      <c r="D33" s="59">
        <f>D27+D28+D36+D30-D32</f>
        <v>20486097.96837689</v>
      </c>
      <c r="E33" s="59">
        <f>IF(E30&gt;E32,E27+E28+E36,E27+E28+E36+E30-E32)</f>
        <v>27436398.07748561</v>
      </c>
      <c r="F33" s="59">
        <f>IF(F30&gt;F32,F27+F28+F36,F27+F28+F36+F30-F32)</f>
        <v>29689495.540040758</v>
      </c>
      <c r="G33" s="59">
        <f>IF(G30&gt;G32,G27+G28+G36,G27+G28+G36+G30-G32)</f>
        <v>31839351.334677998</v>
      </c>
      <c r="H33" s="59">
        <f t="shared" ref="H33:J33" si="1">IF(H30&gt;H32,H27+H28+H36,H27+H28+H36+H30-H32)</f>
        <v>33853822.362439267</v>
      </c>
      <c r="I33" s="59">
        <f t="shared" si="1"/>
        <v>35695948.13461484</v>
      </c>
      <c r="J33" s="59">
        <f t="shared" si="1"/>
        <v>37323333.95512832</v>
      </c>
      <c r="K33" s="59">
        <f>IF(K30&gt;K32,K27+K28+K36,K27+K28+K36+K30-K32)</f>
        <v>38687459.469731487</v>
      </c>
      <c r="L33" s="59">
        <f t="shared" ref="L33" si="2">IF(L30&gt;L32,L27+L28+L36,L27+L28+L36+L30-L32)</f>
        <v>39732903.758514896</v>
      </c>
      <c r="M33" s="59">
        <f t="shared" ref="M33" si="3">IF(M30&gt;M32,M27+M28+M36,M27+M28+M36+M30-M32)</f>
        <v>40396477.115397021</v>
      </c>
      <c r="N33" s="59">
        <f t="shared" ref="N33" si="4">IF(N30&gt;N32,N27+N28+N36,N27+N28+N36+N30-N32)</f>
        <v>40606248.505033255</v>
      </c>
      <c r="O33" s="59">
        <f t="shared" ref="O33" si="5">IF(O30&gt;O32,O27+O28+O36,O27+O28+O36+O30-O32)</f>
        <v>40280456.399981722</v>
      </c>
      <c r="P33" s="59">
        <f t="shared" ref="P33:Q33" si="6">IF(P30&gt;P32,P27+P28+P36,P27+P28+P36+P30-P32)</f>
        <v>39326289.263344571</v>
      </c>
      <c r="Q33" s="59">
        <f t="shared" si="6"/>
        <v>37638520.337022692</v>
      </c>
      <c r="R33" s="59">
        <f t="shared" ref="R33" si="7">IF(R30&gt;R32,R27+R28+R36,R27+R28+R36+R30-R32)</f>
        <v>35097979.603702255</v>
      </c>
      <c r="S33" s="59">
        <f t="shared" ref="S33" si="8">IF(S30&gt;S32,S27+S28+S36,S27+S28+S36+S30-S32)</f>
        <v>31569843.789993156</v>
      </c>
      <c r="T33" s="59">
        <f t="shared" ref="T33" si="9">IF(T30&gt;T32,T27+T28+T36,T27+T28+T36+T30-T32)</f>
        <v>26901723.044496</v>
      </c>
      <c r="U33" s="59">
        <f>IF(U30&gt;U32,U27+U28+U36,U27+U28+U36+U30-U32)</f>
        <v>20921520.43089899</v>
      </c>
      <c r="V33" s="59">
        <f>IF(V30&gt;V32,V27+V28+V36,V27+V28+V36+V30-V32)</f>
        <v>13435037.592264147</v>
      </c>
      <c r="W33" s="59">
        <f t="shared" ref="W33" si="10">IF(W30&gt;W32,W27+W28+W36,W27+W28+W36+W30-W32)</f>
        <v>4223296.8347063232</v>
      </c>
      <c r="X33" s="59">
        <f t="shared" ref="X33" si="11">IF(X30&gt;X32,X27+X28+X36,X27+X28+X36+X30-X32)</f>
        <v>46277.786530946381</v>
      </c>
      <c r="Y33" s="59">
        <f t="shared" ref="Y33" si="12">IF(Y30&gt;Y32,Y27+Y28+Y36,Y27+Y28+Y36+Y30-Y32)</f>
        <v>46277.786530946381</v>
      </c>
      <c r="Z33" s="59">
        <f t="shared" ref="Z33" si="13">IF(Z30&gt;Z32,Z27+Z28+Z36,Z27+Z28+Z36+Z30-Z32)</f>
        <v>46277.786530946381</v>
      </c>
      <c r="AA33" s="59">
        <f t="shared" ref="AA33" si="14">IF(AA30&gt;AA32,AA27+AA28+AA36,AA27+AA28+AA36+AA30-AA32)</f>
        <v>46277.786530946381</v>
      </c>
      <c r="AB33" s="59">
        <f t="shared" ref="AB33" si="15">IF(AB30&gt;AB32,AB27+AB28+AB36,AB27+AB28+AB36+AB30-AB32)</f>
        <v>46277.786530946381</v>
      </c>
      <c r="AC33" s="59">
        <f>IF(AC30&gt;AC32,AC27+AC28+AC36,AC27+AC28+AC36+AC30-AC32)</f>
        <v>46277.786530946381</v>
      </c>
      <c r="AD33" s="59">
        <f t="shared" ref="AD33" si="16">IF(AD30&gt;AD32,AD27+AD28+AD36,AD27+AD28+AD36+AD30-AD32)</f>
        <v>46277.786530946381</v>
      </c>
      <c r="AE33" s="59">
        <f t="shared" ref="AE33" si="17">IF(AE30&gt;AE32,AE27+AE28+AE36,AE27+AE28+AE36+AE30-AE32)</f>
        <v>46277.786530946381</v>
      </c>
      <c r="AF33" s="59">
        <f t="shared" ref="AF33" si="18">IF(AF30&gt;AF32,AF27+AF28+AF36,AF27+AF28+AF36+AF30-AF32)</f>
        <v>46277.786530946381</v>
      </c>
      <c r="AG33" s="59">
        <f t="shared" ref="AG33" si="19">IF(AG30&gt;AG32,AG27+AG28+AG36,AG27+AG28+AG36+AG30-AG32)</f>
        <v>46277.786530946381</v>
      </c>
    </row>
    <row r="34" spans="2:363" x14ac:dyDescent="0.35">
      <c r="C34" s="61"/>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row>
    <row r="35" spans="2:363" x14ac:dyDescent="0.35">
      <c r="C35" s="16" t="s">
        <v>343</v>
      </c>
      <c r="D35" s="22">
        <f>SUM($D50:$O50)</f>
        <v>19440000</v>
      </c>
      <c r="E35" s="22">
        <f>SUM($P50:$AA50)</f>
        <v>4800000</v>
      </c>
      <c r="F35" s="22">
        <f>SUM($AB50:$AM50)</f>
        <v>0</v>
      </c>
      <c r="G35" s="22">
        <f>SUM($AN50:$AY50)</f>
        <v>0</v>
      </c>
      <c r="H35" s="22">
        <f>SUM($AZ50:$BK50)</f>
        <v>0</v>
      </c>
      <c r="I35" s="22">
        <f>SUM($BL50:$BW50)</f>
        <v>0</v>
      </c>
      <c r="J35" s="22">
        <f>SUM($BX50:$CI50)</f>
        <v>0</v>
      </c>
      <c r="K35" s="22">
        <f>SUM($CJ50:$CU50)</f>
        <v>0</v>
      </c>
      <c r="L35" s="22">
        <f>SUM($CV50:$DG50)</f>
        <v>0</v>
      </c>
      <c r="M35" s="22">
        <f>SUM($DH50:$DJ50)</f>
        <v>0</v>
      </c>
      <c r="N35" s="22">
        <f>SUM($DT50:$EE50)</f>
        <v>0</v>
      </c>
      <c r="O35" s="22">
        <f>SUM($EF50:$EQ50)</f>
        <v>0</v>
      </c>
      <c r="P35" s="22">
        <f>SUM($ER50:$FC50)</f>
        <v>0</v>
      </c>
      <c r="Q35" s="22">
        <f>SUM($FD50:$FO50)</f>
        <v>0</v>
      </c>
      <c r="R35" s="22">
        <f>SUM($FP50:$GA50)</f>
        <v>0</v>
      </c>
      <c r="S35" s="22">
        <f>SUM($GB50:$GM50)</f>
        <v>0</v>
      </c>
      <c r="T35" s="22">
        <f>SUM($GN50:$GY50)</f>
        <v>0</v>
      </c>
      <c r="U35" s="22">
        <f>SUM($GZ50:$HK50)</f>
        <v>0</v>
      </c>
      <c r="V35" s="22">
        <f>SUM($HL50:$HW50)</f>
        <v>0</v>
      </c>
      <c r="W35" s="22">
        <f>SUM($HX50:$II50)</f>
        <v>0</v>
      </c>
      <c r="X35" s="22">
        <f>SUM($IJ50:$IU50)</f>
        <v>0</v>
      </c>
      <c r="Y35" s="22">
        <f>SUM($IV50:$JG50)</f>
        <v>0</v>
      </c>
      <c r="Z35" s="22">
        <f>SUM($JH50:$JS50)</f>
        <v>0</v>
      </c>
      <c r="AA35" s="22">
        <f>SUM($JT50:$KE50)</f>
        <v>0</v>
      </c>
      <c r="AB35" s="22">
        <f>SUM($KF50:$KQ50)</f>
        <v>0</v>
      </c>
      <c r="AC35" s="22">
        <f>SUM($KR50:$LC50)</f>
        <v>0</v>
      </c>
      <c r="AD35" s="22">
        <f>SUM($LD50:$LO50)</f>
        <v>0</v>
      </c>
      <c r="AE35" s="22">
        <f>SUM($LP50:$MA50)</f>
        <v>0</v>
      </c>
      <c r="AF35" s="22">
        <f>SUM($MB50:$MM50)</f>
        <v>0</v>
      </c>
      <c r="AG35" s="22">
        <f>SUM($MN50:$MY50)</f>
        <v>0</v>
      </c>
    </row>
    <row r="36" spans="2:363" x14ac:dyDescent="0.35">
      <c r="C36" s="16" t="s">
        <v>293</v>
      </c>
      <c r="D36" s="22">
        <f>SUM($D51:$O51)</f>
        <v>1046097.968376888</v>
      </c>
      <c r="E36" s="22">
        <f>SUM($P51:$AA51)</f>
        <v>2150300.109108719</v>
      </c>
      <c r="F36" s="22">
        <f>SUM($AB51:$AM51)</f>
        <v>2253097.4625551468</v>
      </c>
      <c r="G36" s="22">
        <f>SUM($AN51:$AY51)</f>
        <v>2149855.7946372395</v>
      </c>
      <c r="H36" s="22">
        <f>SUM($AZ51:$BK51)</f>
        <v>2014471.0277612712</v>
      </c>
      <c r="I36" s="22">
        <f>SUM($BL51:$BW51)</f>
        <v>1842125.7721755751</v>
      </c>
      <c r="J36" s="22">
        <f>SUM($BX51:$CI51)</f>
        <v>1627385.8205134762</v>
      </c>
      <c r="K36" s="22">
        <f>SUM($CJ51:$CU51)</f>
        <v>1364125.5146031661</v>
      </c>
      <c r="L36" s="22">
        <f>SUM($CV51:$DG51)</f>
        <v>1045444.2887834059</v>
      </c>
      <c r="M36" s="22">
        <f>SUM($DH51:$DS51)</f>
        <v>663573.35688212258</v>
      </c>
      <c r="N36" s="22">
        <f>SUM($DT51:$EE51)</f>
        <v>209771.38963623426</v>
      </c>
      <c r="O36" s="22">
        <f>SUM($EF51:$EQ51)</f>
        <v>0</v>
      </c>
      <c r="P36" s="22">
        <f>SUM($ER51:$FC51)</f>
        <v>0</v>
      </c>
      <c r="Q36" s="22">
        <f>SUM($FD51:$FO51)</f>
        <v>0</v>
      </c>
      <c r="R36" s="22">
        <f>SUM($FP51:$GA51)</f>
        <v>0</v>
      </c>
      <c r="S36" s="22">
        <f>SUM($GB51:$GM51)</f>
        <v>0</v>
      </c>
      <c r="T36" s="22">
        <f>SUM($GN51:$GY51)</f>
        <v>0</v>
      </c>
      <c r="U36" s="22">
        <f>SUM($GZ51:$HK51)</f>
        <v>0</v>
      </c>
      <c r="V36" s="22">
        <f>SUM($HL51:$HW51)</f>
        <v>0</v>
      </c>
      <c r="W36" s="22">
        <f>SUM($HX51:$II51)</f>
        <v>0</v>
      </c>
      <c r="X36" s="22">
        <f>SUM($IJ51:$IU51)</f>
        <v>0</v>
      </c>
      <c r="Y36" s="22">
        <f>SUM($IV51:$JG51)</f>
        <v>0</v>
      </c>
      <c r="Z36" s="22">
        <f>SUM($JH51:$JS51)</f>
        <v>0</v>
      </c>
      <c r="AA36" s="22">
        <f>SUM($JT51:$KE51)</f>
        <v>0</v>
      </c>
      <c r="AB36" s="22">
        <f>SUM($KF51:$KQ51)</f>
        <v>0</v>
      </c>
      <c r="AC36" s="22">
        <f>SUM($KR51:$LC51)</f>
        <v>0</v>
      </c>
      <c r="AD36" s="22">
        <f>SUM($LD51:$LO51)</f>
        <v>0</v>
      </c>
      <c r="AE36" s="22">
        <f>SUM($LP51:$MA51)</f>
        <v>0</v>
      </c>
      <c r="AF36" s="22">
        <f>SUM($MB51:$MM51)</f>
        <v>0</v>
      </c>
      <c r="AG36" s="22">
        <f>SUM($MN51:$MY51)</f>
        <v>0</v>
      </c>
      <c r="AI36" s="160"/>
    </row>
    <row r="37" spans="2:363" x14ac:dyDescent="0.35">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J37">
        <v>180</v>
      </c>
    </row>
    <row r="38" spans="2:363" x14ac:dyDescent="0.35">
      <c r="AJ38">
        <v>150</v>
      </c>
    </row>
    <row r="39" spans="2:363" x14ac:dyDescent="0.35">
      <c r="C39" s="1">
        <f t="shared" ref="C39:AG39" si="20">C25</f>
        <v>0</v>
      </c>
      <c r="D39" s="1">
        <f t="shared" si="20"/>
        <v>1</v>
      </c>
      <c r="E39" s="1">
        <f t="shared" si="20"/>
        <v>2</v>
      </c>
      <c r="F39" s="1">
        <f t="shared" si="20"/>
        <v>3</v>
      </c>
      <c r="G39" s="1">
        <f t="shared" si="20"/>
        <v>4</v>
      </c>
      <c r="H39" s="1">
        <f t="shared" si="20"/>
        <v>5</v>
      </c>
      <c r="I39" s="1">
        <f t="shared" si="20"/>
        <v>6</v>
      </c>
      <c r="J39" s="1">
        <f t="shared" si="20"/>
        <v>7</v>
      </c>
      <c r="K39" s="1">
        <f t="shared" si="20"/>
        <v>8</v>
      </c>
      <c r="L39" s="1">
        <f t="shared" si="20"/>
        <v>9</v>
      </c>
      <c r="M39" s="1">
        <f t="shared" si="20"/>
        <v>10</v>
      </c>
      <c r="N39" s="1">
        <f t="shared" si="20"/>
        <v>11</v>
      </c>
      <c r="O39" s="1">
        <f t="shared" si="20"/>
        <v>12</v>
      </c>
      <c r="P39" s="1">
        <f t="shared" si="20"/>
        <v>13</v>
      </c>
      <c r="Q39" s="1">
        <f t="shared" si="20"/>
        <v>14</v>
      </c>
      <c r="R39" s="1">
        <f t="shared" si="20"/>
        <v>15</v>
      </c>
      <c r="S39" s="1">
        <f t="shared" si="20"/>
        <v>16</v>
      </c>
      <c r="T39" s="1">
        <f t="shared" si="20"/>
        <v>17</v>
      </c>
      <c r="U39" s="1">
        <f t="shared" si="20"/>
        <v>18</v>
      </c>
      <c r="V39" s="1">
        <f t="shared" si="20"/>
        <v>19</v>
      </c>
      <c r="W39" s="1">
        <f t="shared" si="20"/>
        <v>20</v>
      </c>
      <c r="X39" s="1">
        <f t="shared" si="20"/>
        <v>21</v>
      </c>
      <c r="Y39" s="1">
        <f t="shared" si="20"/>
        <v>22</v>
      </c>
      <c r="Z39" s="1">
        <f t="shared" si="20"/>
        <v>23</v>
      </c>
      <c r="AA39" s="1">
        <f t="shared" si="20"/>
        <v>24</v>
      </c>
      <c r="AB39" s="1">
        <f t="shared" si="20"/>
        <v>25</v>
      </c>
      <c r="AC39" s="1">
        <f t="shared" si="20"/>
        <v>26</v>
      </c>
      <c r="AD39" s="1">
        <f t="shared" si="20"/>
        <v>27</v>
      </c>
      <c r="AE39" s="1">
        <f t="shared" si="20"/>
        <v>28</v>
      </c>
      <c r="AF39" s="1">
        <f t="shared" si="20"/>
        <v>29</v>
      </c>
      <c r="AG39" s="1">
        <f t="shared" si="20"/>
        <v>30</v>
      </c>
      <c r="AI39" s="161"/>
      <c r="AJ39" s="161">
        <v>120</v>
      </c>
    </row>
    <row r="40" spans="2:363" x14ac:dyDescent="0.35">
      <c r="C40" s="1">
        <f t="shared" ref="C40:AG40" si="21">C26</f>
        <v>0</v>
      </c>
      <c r="D40" s="1" t="str">
        <f t="shared" si="21"/>
        <v>Year 1</v>
      </c>
      <c r="E40" s="1" t="str">
        <f t="shared" si="21"/>
        <v>Year 2</v>
      </c>
      <c r="F40" s="1" t="str">
        <f t="shared" si="21"/>
        <v>Year 3</v>
      </c>
      <c r="G40" s="1" t="str">
        <f t="shared" si="21"/>
        <v>Year 4</v>
      </c>
      <c r="H40" s="1" t="str">
        <f t="shared" si="21"/>
        <v>Year 5</v>
      </c>
      <c r="I40" s="1" t="str">
        <f t="shared" si="21"/>
        <v>Year 6</v>
      </c>
      <c r="J40" s="1" t="str">
        <f t="shared" si="21"/>
        <v>Year 7</v>
      </c>
      <c r="K40" s="1" t="str">
        <f t="shared" si="21"/>
        <v>Year 8</v>
      </c>
      <c r="L40" s="1" t="str">
        <f t="shared" si="21"/>
        <v>Year 9</v>
      </c>
      <c r="M40" s="1" t="str">
        <f t="shared" si="21"/>
        <v>Year 10</v>
      </c>
      <c r="N40" s="1" t="str">
        <f t="shared" si="21"/>
        <v>Year 11</v>
      </c>
      <c r="O40" s="1" t="str">
        <f t="shared" si="21"/>
        <v>Year 12</v>
      </c>
      <c r="P40" s="1" t="str">
        <f t="shared" si="21"/>
        <v>Year 13</v>
      </c>
      <c r="Q40" s="1" t="str">
        <f t="shared" si="21"/>
        <v>Year 14</v>
      </c>
      <c r="R40" s="1" t="str">
        <f t="shared" si="21"/>
        <v>Year 15</v>
      </c>
      <c r="S40" s="1" t="str">
        <f t="shared" si="21"/>
        <v>Year 16</v>
      </c>
      <c r="T40" s="1" t="str">
        <f t="shared" si="21"/>
        <v>Year 17</v>
      </c>
      <c r="U40" s="1" t="str">
        <f t="shared" si="21"/>
        <v>Year 18</v>
      </c>
      <c r="V40" s="1" t="str">
        <f t="shared" si="21"/>
        <v>Year 19</v>
      </c>
      <c r="W40" s="1" t="str">
        <f t="shared" si="21"/>
        <v>Year 20</v>
      </c>
      <c r="X40" s="1" t="str">
        <f t="shared" si="21"/>
        <v>Year 21</v>
      </c>
      <c r="Y40" s="1" t="str">
        <f t="shared" si="21"/>
        <v>Year 22</v>
      </c>
      <c r="Z40" s="1" t="str">
        <f t="shared" si="21"/>
        <v>Year 23</v>
      </c>
      <c r="AA40" s="1" t="str">
        <f t="shared" si="21"/>
        <v>Year 24</v>
      </c>
      <c r="AB40" s="1" t="str">
        <f t="shared" si="21"/>
        <v>Year 25</v>
      </c>
      <c r="AC40" s="1" t="str">
        <f t="shared" si="21"/>
        <v>Year 26</v>
      </c>
      <c r="AD40" s="1" t="str">
        <f t="shared" si="21"/>
        <v>Year 27</v>
      </c>
      <c r="AE40" s="1" t="str">
        <f t="shared" si="21"/>
        <v>Year 28</v>
      </c>
      <c r="AF40" s="1" t="str">
        <f t="shared" si="21"/>
        <v>Year 29</v>
      </c>
      <c r="AG40" s="1" t="str">
        <f t="shared" si="21"/>
        <v>Year 30</v>
      </c>
      <c r="AI40" s="162"/>
      <c r="AJ40" s="162">
        <v>30</v>
      </c>
    </row>
    <row r="41" spans="2:363" x14ac:dyDescent="0.35">
      <c r="C41" t="s">
        <v>778</v>
      </c>
      <c r="D41" s="22">
        <f>Forecasts!C12</f>
        <v>0</v>
      </c>
      <c r="E41" s="22">
        <f>Forecasts!D12</f>
        <v>7080218.7228499977</v>
      </c>
      <c r="F41" s="22">
        <f>Forecasts!E12</f>
        <v>12836859.01953</v>
      </c>
      <c r="G41" s="22">
        <f>Forecasts!F12</f>
        <v>13574865.901642514</v>
      </c>
      <c r="H41" s="22">
        <f>Forecasts!G12</f>
        <v>14353619.685106065</v>
      </c>
      <c r="I41" s="22">
        <f>Forecasts!H12</f>
        <v>15175311.57727807</v>
      </c>
      <c r="J41" s="22">
        <f>Forecasts!I12</f>
        <v>16042248.500375334</v>
      </c>
      <c r="K41" s="22">
        <f>Forecasts!J12</f>
        <v>16956859.123396799</v>
      </c>
      <c r="L41" s="22">
        <f>Forecasts!K12</f>
        <v>17921700.205489449</v>
      </c>
      <c r="M41" s="22">
        <f>Forecasts!L12</f>
        <v>18939463.26672364</v>
      </c>
      <c r="N41" s="22">
        <f>Forecasts!M12</f>
        <v>20012981.603057928</v>
      </c>
      <c r="O41" s="22">
        <f>Forecasts!N12</f>
        <v>21145237.66312886</v>
      </c>
      <c r="P41" s="22">
        <f>Forecasts!O12</f>
        <v>22339370.805400051</v>
      </c>
      <c r="Q41" s="22">
        <f>Forecasts!P12</f>
        <v>23598685.455149405</v>
      </c>
      <c r="R41" s="22">
        <f>Forecasts!Q12</f>
        <v>24926659.681765392</v>
      </c>
      <c r="S41" s="22">
        <f>Forecasts!R12</f>
        <v>26326954.217866525</v>
      </c>
      <c r="T41" s="22">
        <f>Forecasts!S12</f>
        <v>27803421.942853224</v>
      </c>
      <c r="U41" s="22">
        <f>Forecasts!T12</f>
        <v>29360117.854652993</v>
      </c>
      <c r="V41" s="22">
        <f>Forecasts!U12</f>
        <v>31001309.554629043</v>
      </c>
      <c r="W41" s="22">
        <f>Forecasts!V12</f>
        <v>32731488.271893624</v>
      </c>
      <c r="X41" s="22">
        <f>Forecasts!W12</f>
        <v>34555380.454602771</v>
      </c>
      <c r="Y41" s="22">
        <f>Forecasts!X12</f>
        <v>36477959.957211941</v>
      </c>
      <c r="Z41" s="22">
        <f>Forecasts!Y12</f>
        <v>38504460.854146734</v>
      </c>
      <c r="AA41" s="22">
        <f>Forecasts!Z12</f>
        <v>40640390.911891237</v>
      </c>
      <c r="AB41" s="22">
        <f>Forecasts!AA12</f>
        <v>42891545.753124461</v>
      </c>
      <c r="AC41" s="22">
        <f>Forecasts!AB12</f>
        <v>45264023.748244867</v>
      </c>
      <c r="AD41" s="22">
        <f>Forecasts!AC12</f>
        <v>47764241.671419904</v>
      </c>
      <c r="AE41" s="22">
        <f>Forecasts!AD12</f>
        <v>50398951.16018416</v>
      </c>
      <c r="AF41" s="22">
        <f>Forecasts!AE12</f>
        <v>53175256.019594371</v>
      </c>
      <c r="AG41" s="22">
        <f>Forecasts!AF12</f>
        <v>56100630.414031133</v>
      </c>
      <c r="AI41">
        <f>AI39-AI37</f>
        <v>0</v>
      </c>
    </row>
    <row r="42" spans="2:363" x14ac:dyDescent="0.35">
      <c r="B42" t="s">
        <v>659</v>
      </c>
      <c r="C42" t="s">
        <v>660</v>
      </c>
      <c r="D42" s="22">
        <f>'NHFC Senior 1'!D33</f>
        <v>0</v>
      </c>
      <c r="E42" s="22">
        <f>'NHFC Senior 1'!E33</f>
        <v>-2737073.3022427368</v>
      </c>
      <c r="F42" s="22">
        <f>'NHFC Senior 1'!F33</f>
        <v>-10948293.208970947</v>
      </c>
      <c r="G42" s="22">
        <f>'NHFC Senior 1'!G33</f>
        <v>-10948293.208970947</v>
      </c>
      <c r="H42" s="22">
        <f>'NHFC Senior 1'!H33</f>
        <v>-10948293.208970947</v>
      </c>
      <c r="I42" s="22">
        <f>'NHFC Senior 1'!I33</f>
        <v>-10948293.208970947</v>
      </c>
      <c r="J42" s="22">
        <f>'NHFC Senior 1'!J33</f>
        <v>-10948293.208970947</v>
      </c>
      <c r="K42" s="22">
        <f>'NHFC Senior 1'!K33</f>
        <v>-10948293.208970947</v>
      </c>
      <c r="L42" s="22">
        <f>'NHFC Senior 1'!L33</f>
        <v>-10948293.208970947</v>
      </c>
      <c r="M42" s="22">
        <f>'NHFC Senior 1'!M33</f>
        <v>-10948293.208970947</v>
      </c>
      <c r="N42" s="22">
        <f>'NHFC Senior 1'!N33</f>
        <v>-10948293.208970947</v>
      </c>
      <c r="O42" s="22">
        <f>'NHFC Senior 1'!O33</f>
        <v>-10948293.208970947</v>
      </c>
      <c r="P42" s="22">
        <f>'NHFC Senior 1'!P33</f>
        <v>-10948293.208970947</v>
      </c>
      <c r="Q42" s="22">
        <f>'NHFC Senior 1'!Q33</f>
        <v>-10948293.208970947</v>
      </c>
      <c r="R42" s="22">
        <f>'NHFC Senior 1'!R33</f>
        <v>-10948293.208970947</v>
      </c>
      <c r="S42" s="22">
        <f>'NHFC Senior 1'!S33</f>
        <v>-10948293.208970947</v>
      </c>
      <c r="T42" s="22">
        <f>'NHFC Senior 1'!T33</f>
        <v>-10948293.208970947</v>
      </c>
      <c r="U42" s="22">
        <f>'NHFC Senior 1'!U33</f>
        <v>-10948293.208970947</v>
      </c>
      <c r="V42" s="22">
        <f>'NHFC Senior 1'!V33</f>
        <v>-10948293.208970947</v>
      </c>
      <c r="W42" s="22">
        <f>'NHFC Senior 1'!W33</f>
        <v>-10948293.208970947</v>
      </c>
      <c r="X42" s="22">
        <f>'NHFC Senior 1'!X33</f>
        <v>-912357.76741424564</v>
      </c>
      <c r="Y42" s="22">
        <f>'NHFC Senior 1'!Y33</f>
        <v>0</v>
      </c>
      <c r="Z42" s="22">
        <f>'NHFC Senior 1'!Z33</f>
        <v>0</v>
      </c>
      <c r="AA42" s="22">
        <f>'NHFC Senior 1'!AA33</f>
        <v>0</v>
      </c>
      <c r="AB42" s="22">
        <f>'NHFC Senior 1'!AB33</f>
        <v>0</v>
      </c>
      <c r="AC42" s="22">
        <f>'NHFC Senior 1'!AC33</f>
        <v>0</v>
      </c>
      <c r="AD42" s="22">
        <f>'NHFC Senior 1'!AD33</f>
        <v>0</v>
      </c>
      <c r="AE42" s="22">
        <f>'NHFC Senior 1'!AE33</f>
        <v>0</v>
      </c>
      <c r="AF42" s="22">
        <f>'NHFC Senior 1'!AF33</f>
        <v>0</v>
      </c>
      <c r="AG42" s="22">
        <f>'NHFC Senior 1'!AG33</f>
        <v>0</v>
      </c>
    </row>
    <row r="43" spans="2:363" x14ac:dyDescent="0.35">
      <c r="C43" t="s">
        <v>661</v>
      </c>
      <c r="D43" s="22">
        <f>'NHFC Senior 2'!D33</f>
        <v>0</v>
      </c>
      <c r="E43" s="22">
        <f>'NHFC Senior 2'!E33</f>
        <v>0</v>
      </c>
      <c r="F43" s="22">
        <f>'NHFC Senior 2'!F33</f>
        <v>0</v>
      </c>
      <c r="G43" s="22">
        <f>'NHFC Senior 2'!G33</f>
        <v>0</v>
      </c>
      <c r="H43" s="22">
        <f>'NHFC Senior 2'!H33</f>
        <v>0</v>
      </c>
      <c r="I43" s="22">
        <f>'NHFC Senior 2'!I33</f>
        <v>0</v>
      </c>
      <c r="J43" s="22">
        <f>'NHFC Senior 2'!J33</f>
        <v>0</v>
      </c>
      <c r="K43" s="22">
        <f>'NHFC Senior 2'!K33</f>
        <v>0</v>
      </c>
      <c r="L43" s="22">
        <f>'NHFC Senior 2'!L33</f>
        <v>0</v>
      </c>
      <c r="M43" s="22">
        <f>'NHFC Senior 2'!M33</f>
        <v>0</v>
      </c>
      <c r="N43" s="22">
        <f>'NHFC Senior 2'!N33</f>
        <v>0</v>
      </c>
      <c r="O43" s="22">
        <f>'NHFC Senior 2'!O33</f>
        <v>0</v>
      </c>
      <c r="P43" s="22">
        <f>'NHFC Senior 2'!P33</f>
        <v>0</v>
      </c>
      <c r="Q43" s="22">
        <f>'NHFC Senior 2'!Q33</f>
        <v>0</v>
      </c>
      <c r="R43" s="22">
        <f>'NHFC Senior 2'!R33</f>
        <v>0</v>
      </c>
      <c r="S43" s="22">
        <f>'NHFC Senior 2'!S33</f>
        <v>0</v>
      </c>
      <c r="T43" s="22">
        <f>'NHFC Senior 2'!T33</f>
        <v>0</v>
      </c>
      <c r="U43" s="22">
        <f>'NHFC Senior 2'!U33</f>
        <v>0</v>
      </c>
      <c r="V43" s="22">
        <f>'NHFC Senior 2'!V33</f>
        <v>0</v>
      </c>
      <c r="W43" s="22">
        <f>'NHFC Senior 2'!W33</f>
        <v>0</v>
      </c>
      <c r="X43" s="22">
        <f>'NHFC Senior 2'!X33</f>
        <v>0</v>
      </c>
      <c r="Y43" s="22">
        <f>'NHFC Senior 2'!Y33</f>
        <v>0</v>
      </c>
      <c r="Z43" s="22">
        <f>'NHFC Senior 2'!Z33</f>
        <v>0</v>
      </c>
      <c r="AA43" s="22">
        <f>'NHFC Senior 2'!AA33</f>
        <v>0</v>
      </c>
      <c r="AB43" s="22">
        <f>'NHFC Senior 2'!AB33</f>
        <v>0</v>
      </c>
      <c r="AC43" s="22">
        <f>'NHFC Senior 2'!AC33</f>
        <v>0</v>
      </c>
      <c r="AD43" s="22">
        <f>'NHFC Senior 2'!AD33</f>
        <v>0</v>
      </c>
      <c r="AE43" s="22">
        <f>'NHFC Senior 2'!AE33</f>
        <v>0</v>
      </c>
      <c r="AF43" s="22">
        <f>'NHFC Senior 2'!AF33</f>
        <v>0</v>
      </c>
      <c r="AG43" s="22">
        <f>'NHFC Senior 2'!AG33</f>
        <v>0</v>
      </c>
      <c r="IY43">
        <f>18*12</f>
        <v>216</v>
      </c>
    </row>
    <row r="44" spans="2:363" x14ac:dyDescent="0.35">
      <c r="C44" s="200" t="s">
        <v>779</v>
      </c>
      <c r="D44" s="201">
        <f>IF(SUM(D41:D43)&lt;0,0,SUM(D41:D43))</f>
        <v>0</v>
      </c>
      <c r="E44" s="201">
        <f>IF(SUM(E41:E43)&lt;0,0,SUM(E41:E43))</f>
        <v>4343145.4206072614</v>
      </c>
      <c r="F44" s="201">
        <f t="shared" ref="F44:AG44" si="22">IF(SUM(F41:F43)&lt;0,0,SUM(F41:F43))</f>
        <v>1888565.810559053</v>
      </c>
      <c r="G44" s="201">
        <f t="shared" si="22"/>
        <v>2626572.6926715672</v>
      </c>
      <c r="H44" s="201">
        <f t="shared" si="22"/>
        <v>3405326.4761351179</v>
      </c>
      <c r="I44" s="201">
        <f t="shared" si="22"/>
        <v>4227018.368307123</v>
      </c>
      <c r="J44" s="201">
        <f t="shared" si="22"/>
        <v>5093955.291404387</v>
      </c>
      <c r="K44" s="201">
        <f t="shared" si="22"/>
        <v>6008565.9144258518</v>
      </c>
      <c r="L44" s="201">
        <f t="shared" si="22"/>
        <v>6973406.996518502</v>
      </c>
      <c r="M44" s="201">
        <f t="shared" si="22"/>
        <v>7991170.0577526931</v>
      </c>
      <c r="N44" s="201">
        <f t="shared" si="22"/>
        <v>9064688.3940869812</v>
      </c>
      <c r="O44" s="201">
        <f t="shared" si="22"/>
        <v>10196944.454157913</v>
      </c>
      <c r="P44" s="201">
        <f t="shared" si="22"/>
        <v>11391077.596429104</v>
      </c>
      <c r="Q44" s="201">
        <f t="shared" si="22"/>
        <v>12650392.246178458</v>
      </c>
      <c r="R44" s="201">
        <f t="shared" si="22"/>
        <v>13978366.472794445</v>
      </c>
      <c r="S44" s="201">
        <f t="shared" si="22"/>
        <v>15378661.008895578</v>
      </c>
      <c r="T44" s="201">
        <f t="shared" si="22"/>
        <v>16855128.733882278</v>
      </c>
      <c r="U44" s="201">
        <f t="shared" si="22"/>
        <v>18411824.645682044</v>
      </c>
      <c r="V44" s="201">
        <f t="shared" si="22"/>
        <v>20053016.345658094</v>
      </c>
      <c r="W44" s="201">
        <f t="shared" si="22"/>
        <v>21783195.062922679</v>
      </c>
      <c r="X44" s="201">
        <f t="shared" si="22"/>
        <v>33643022.687188528</v>
      </c>
      <c r="Y44" s="201">
        <f t="shared" si="22"/>
        <v>36477959.957211941</v>
      </c>
      <c r="Z44" s="201">
        <f t="shared" si="22"/>
        <v>38504460.854146734</v>
      </c>
      <c r="AA44" s="201">
        <f t="shared" si="22"/>
        <v>40640390.911891237</v>
      </c>
      <c r="AB44" s="201">
        <f t="shared" si="22"/>
        <v>42891545.753124461</v>
      </c>
      <c r="AC44" s="201">
        <f t="shared" si="22"/>
        <v>45264023.748244867</v>
      </c>
      <c r="AD44" s="201">
        <f t="shared" si="22"/>
        <v>47764241.671419904</v>
      </c>
      <c r="AE44" s="201">
        <f t="shared" si="22"/>
        <v>50398951.16018416</v>
      </c>
      <c r="AF44" s="201">
        <f t="shared" si="22"/>
        <v>53175256.019594371</v>
      </c>
      <c r="AG44" s="201">
        <f t="shared" si="22"/>
        <v>56100630.414031133</v>
      </c>
    </row>
    <row r="45" spans="2:363" x14ac:dyDescent="0.35">
      <c r="CI45" s="22"/>
    </row>
    <row r="47" spans="2:363" x14ac:dyDescent="0.35">
      <c r="C47" s="1"/>
      <c r="D47" s="1">
        <f>D54</f>
        <v>1</v>
      </c>
      <c r="E47" s="1">
        <f t="shared" ref="E47:BP48" si="23">E54</f>
        <v>2</v>
      </c>
      <c r="F47" s="1">
        <f t="shared" si="23"/>
        <v>3</v>
      </c>
      <c r="G47" s="1">
        <f t="shared" si="23"/>
        <v>4</v>
      </c>
      <c r="H47" s="1">
        <f t="shared" si="23"/>
        <v>5</v>
      </c>
      <c r="I47" s="1">
        <f t="shared" si="23"/>
        <v>6</v>
      </c>
      <c r="J47" s="1">
        <f t="shared" si="23"/>
        <v>7</v>
      </c>
      <c r="K47" s="1">
        <f t="shared" si="23"/>
        <v>8</v>
      </c>
      <c r="L47" s="1">
        <f t="shared" si="23"/>
        <v>9</v>
      </c>
      <c r="M47" s="1">
        <f t="shared" si="23"/>
        <v>10</v>
      </c>
      <c r="N47" s="1">
        <f t="shared" si="23"/>
        <v>11</v>
      </c>
      <c r="O47" s="1">
        <f t="shared" si="23"/>
        <v>12</v>
      </c>
      <c r="P47" s="1">
        <f t="shared" si="23"/>
        <v>13</v>
      </c>
      <c r="Q47" s="1">
        <f t="shared" si="23"/>
        <v>14</v>
      </c>
      <c r="R47" s="1">
        <f t="shared" si="23"/>
        <v>15</v>
      </c>
      <c r="S47" s="1">
        <f t="shared" si="23"/>
        <v>16</v>
      </c>
      <c r="T47" s="1">
        <f t="shared" si="23"/>
        <v>17</v>
      </c>
      <c r="U47" s="1">
        <f t="shared" si="23"/>
        <v>18</v>
      </c>
      <c r="V47" s="1">
        <f t="shared" si="23"/>
        <v>19</v>
      </c>
      <c r="W47" s="1">
        <f t="shared" si="23"/>
        <v>20</v>
      </c>
      <c r="X47" s="1">
        <f t="shared" si="23"/>
        <v>21</v>
      </c>
      <c r="Y47" s="1">
        <f t="shared" si="23"/>
        <v>22</v>
      </c>
      <c r="Z47" s="1">
        <f t="shared" si="23"/>
        <v>23</v>
      </c>
      <c r="AA47" s="1">
        <f t="shared" si="23"/>
        <v>24</v>
      </c>
      <c r="AB47" s="1">
        <f t="shared" si="23"/>
        <v>25</v>
      </c>
      <c r="AC47" s="1">
        <f t="shared" si="23"/>
        <v>26</v>
      </c>
      <c r="AD47" s="1">
        <f t="shared" si="23"/>
        <v>27</v>
      </c>
      <c r="AE47" s="1">
        <f t="shared" si="23"/>
        <v>28</v>
      </c>
      <c r="AF47" s="1">
        <f t="shared" si="23"/>
        <v>29</v>
      </c>
      <c r="AG47" s="1">
        <f t="shared" si="23"/>
        <v>30</v>
      </c>
      <c r="AH47" s="1">
        <f t="shared" si="23"/>
        <v>31</v>
      </c>
      <c r="AI47" s="1">
        <f t="shared" si="23"/>
        <v>32</v>
      </c>
      <c r="AJ47" s="1">
        <f t="shared" si="23"/>
        <v>33</v>
      </c>
      <c r="AK47" s="1">
        <f t="shared" si="23"/>
        <v>34</v>
      </c>
      <c r="AL47" s="1">
        <f t="shared" si="23"/>
        <v>35</v>
      </c>
      <c r="AM47" s="1">
        <f t="shared" si="23"/>
        <v>36</v>
      </c>
      <c r="AN47" s="1">
        <f t="shared" si="23"/>
        <v>37</v>
      </c>
      <c r="AO47" s="1">
        <f t="shared" si="23"/>
        <v>38</v>
      </c>
      <c r="AP47" s="1">
        <f t="shared" si="23"/>
        <v>39</v>
      </c>
      <c r="AQ47" s="1">
        <f t="shared" si="23"/>
        <v>40</v>
      </c>
      <c r="AR47" s="1">
        <f t="shared" si="23"/>
        <v>41</v>
      </c>
      <c r="AS47" s="1">
        <f t="shared" si="23"/>
        <v>42</v>
      </c>
      <c r="AT47" s="1">
        <f t="shared" si="23"/>
        <v>43</v>
      </c>
      <c r="AU47" s="1">
        <f t="shared" si="23"/>
        <v>44</v>
      </c>
      <c r="AV47" s="1">
        <f t="shared" si="23"/>
        <v>45</v>
      </c>
      <c r="AW47" s="1">
        <f t="shared" si="23"/>
        <v>46</v>
      </c>
      <c r="AX47" s="1">
        <f t="shared" si="23"/>
        <v>47</v>
      </c>
      <c r="AY47" s="1">
        <f t="shared" si="23"/>
        <v>48</v>
      </c>
      <c r="AZ47" s="1">
        <f t="shared" si="23"/>
        <v>49</v>
      </c>
      <c r="BA47" s="1">
        <f t="shared" si="23"/>
        <v>50</v>
      </c>
      <c r="BB47" s="1">
        <f t="shared" si="23"/>
        <v>51</v>
      </c>
      <c r="BC47" s="1">
        <f t="shared" si="23"/>
        <v>52</v>
      </c>
      <c r="BD47" s="1">
        <f t="shared" si="23"/>
        <v>53</v>
      </c>
      <c r="BE47" s="1">
        <f t="shared" si="23"/>
        <v>54</v>
      </c>
      <c r="BF47" s="1">
        <f t="shared" si="23"/>
        <v>55</v>
      </c>
      <c r="BG47" s="1">
        <f t="shared" si="23"/>
        <v>56</v>
      </c>
      <c r="BH47" s="1">
        <f t="shared" si="23"/>
        <v>57</v>
      </c>
      <c r="BI47" s="1">
        <f t="shared" si="23"/>
        <v>58</v>
      </c>
      <c r="BJ47" s="1">
        <f t="shared" si="23"/>
        <v>59</v>
      </c>
      <c r="BK47" s="1">
        <f t="shared" si="23"/>
        <v>60</v>
      </c>
      <c r="BL47" s="1">
        <f t="shared" si="23"/>
        <v>61</v>
      </c>
      <c r="BM47" s="1">
        <f t="shared" si="23"/>
        <v>62</v>
      </c>
      <c r="BN47" s="1">
        <f t="shared" si="23"/>
        <v>63</v>
      </c>
      <c r="BO47" s="1">
        <f t="shared" si="23"/>
        <v>64</v>
      </c>
      <c r="BP47" s="1">
        <f t="shared" si="23"/>
        <v>65</v>
      </c>
      <c r="BQ47" s="1">
        <f t="shared" ref="BQ47:EB48" si="24">BQ54</f>
        <v>66</v>
      </c>
      <c r="BR47" s="1">
        <f t="shared" si="24"/>
        <v>67</v>
      </c>
      <c r="BS47" s="1">
        <f t="shared" si="24"/>
        <v>68</v>
      </c>
      <c r="BT47" s="1">
        <f t="shared" si="24"/>
        <v>69</v>
      </c>
      <c r="BU47" s="1">
        <f t="shared" si="24"/>
        <v>70</v>
      </c>
      <c r="BV47" s="1">
        <f t="shared" si="24"/>
        <v>71</v>
      </c>
      <c r="BW47" s="1">
        <f t="shared" si="24"/>
        <v>72</v>
      </c>
      <c r="BX47" s="1">
        <f t="shared" si="24"/>
        <v>73</v>
      </c>
      <c r="BY47" s="1">
        <f t="shared" si="24"/>
        <v>74</v>
      </c>
      <c r="BZ47" s="1">
        <f t="shared" si="24"/>
        <v>75</v>
      </c>
      <c r="CA47" s="1">
        <f t="shared" si="24"/>
        <v>76</v>
      </c>
      <c r="CB47" s="1">
        <f t="shared" si="24"/>
        <v>77</v>
      </c>
      <c r="CC47" s="1">
        <f t="shared" si="24"/>
        <v>78</v>
      </c>
      <c r="CD47" s="1">
        <f t="shared" si="24"/>
        <v>79</v>
      </c>
      <c r="CE47" s="1">
        <f t="shared" si="24"/>
        <v>80</v>
      </c>
      <c r="CF47" s="1">
        <f t="shared" si="24"/>
        <v>81</v>
      </c>
      <c r="CG47" s="1">
        <f t="shared" si="24"/>
        <v>82</v>
      </c>
      <c r="CH47" s="1">
        <f t="shared" si="24"/>
        <v>83</v>
      </c>
      <c r="CI47" s="1">
        <f t="shared" si="24"/>
        <v>84</v>
      </c>
      <c r="CJ47" s="1">
        <f t="shared" si="24"/>
        <v>85</v>
      </c>
      <c r="CK47" s="1">
        <f t="shared" si="24"/>
        <v>86</v>
      </c>
      <c r="CL47" s="1">
        <f t="shared" si="24"/>
        <v>87</v>
      </c>
      <c r="CM47" s="1">
        <f t="shared" si="24"/>
        <v>88</v>
      </c>
      <c r="CN47" s="1">
        <f t="shared" si="24"/>
        <v>89</v>
      </c>
      <c r="CO47" s="1">
        <f t="shared" si="24"/>
        <v>90</v>
      </c>
      <c r="CP47" s="1">
        <f t="shared" si="24"/>
        <v>91</v>
      </c>
      <c r="CQ47" s="1">
        <f t="shared" si="24"/>
        <v>92</v>
      </c>
      <c r="CR47" s="1">
        <f t="shared" si="24"/>
        <v>93</v>
      </c>
      <c r="CS47" s="1">
        <f t="shared" si="24"/>
        <v>94</v>
      </c>
      <c r="CT47" s="1">
        <f t="shared" si="24"/>
        <v>95</v>
      </c>
      <c r="CU47" s="1">
        <f t="shared" si="24"/>
        <v>96</v>
      </c>
      <c r="CV47" s="1">
        <f t="shared" si="24"/>
        <v>97</v>
      </c>
      <c r="CW47" s="1">
        <f t="shared" si="24"/>
        <v>98</v>
      </c>
      <c r="CX47" s="1">
        <f t="shared" si="24"/>
        <v>99</v>
      </c>
      <c r="CY47" s="1">
        <f t="shared" si="24"/>
        <v>100</v>
      </c>
      <c r="CZ47" s="1">
        <f t="shared" si="24"/>
        <v>101</v>
      </c>
      <c r="DA47" s="1">
        <f t="shared" si="24"/>
        <v>102</v>
      </c>
      <c r="DB47" s="1">
        <f t="shared" si="24"/>
        <v>103</v>
      </c>
      <c r="DC47" s="1">
        <f t="shared" si="24"/>
        <v>104</v>
      </c>
      <c r="DD47" s="1">
        <f t="shared" si="24"/>
        <v>105</v>
      </c>
      <c r="DE47" s="1">
        <f t="shared" si="24"/>
        <v>106</v>
      </c>
      <c r="DF47" s="1">
        <f t="shared" si="24"/>
        <v>107</v>
      </c>
      <c r="DG47" s="1">
        <f t="shared" si="24"/>
        <v>108</v>
      </c>
      <c r="DH47" s="1">
        <f t="shared" si="24"/>
        <v>109</v>
      </c>
      <c r="DI47" s="1">
        <f t="shared" si="24"/>
        <v>110</v>
      </c>
      <c r="DJ47" s="1">
        <f t="shared" si="24"/>
        <v>111</v>
      </c>
      <c r="DK47" s="1">
        <f t="shared" si="24"/>
        <v>112</v>
      </c>
      <c r="DL47" s="1">
        <f t="shared" si="24"/>
        <v>113</v>
      </c>
      <c r="DM47" s="1">
        <f t="shared" si="24"/>
        <v>114</v>
      </c>
      <c r="DN47" s="1">
        <f t="shared" si="24"/>
        <v>115</v>
      </c>
      <c r="DO47" s="1">
        <f t="shared" si="24"/>
        <v>116</v>
      </c>
      <c r="DP47" s="1">
        <f t="shared" si="24"/>
        <v>117</v>
      </c>
      <c r="DQ47" s="1">
        <f t="shared" si="24"/>
        <v>118</v>
      </c>
      <c r="DR47" s="1">
        <f t="shared" si="24"/>
        <v>119</v>
      </c>
      <c r="DS47" s="1">
        <f t="shared" si="24"/>
        <v>120</v>
      </c>
      <c r="DT47" s="1">
        <f t="shared" si="24"/>
        <v>121</v>
      </c>
      <c r="DU47" s="1">
        <f t="shared" si="24"/>
        <v>122</v>
      </c>
      <c r="DV47" s="1">
        <f t="shared" si="24"/>
        <v>123</v>
      </c>
      <c r="DW47" s="1">
        <f t="shared" si="24"/>
        <v>124</v>
      </c>
      <c r="DX47" s="1">
        <f t="shared" si="24"/>
        <v>125</v>
      </c>
      <c r="DY47" s="1">
        <f t="shared" si="24"/>
        <v>126</v>
      </c>
      <c r="DZ47" s="1">
        <f t="shared" si="24"/>
        <v>127</v>
      </c>
      <c r="EA47" s="1">
        <f t="shared" si="24"/>
        <v>128</v>
      </c>
      <c r="EB47" s="1">
        <f t="shared" si="24"/>
        <v>129</v>
      </c>
      <c r="EC47" s="1">
        <f t="shared" ref="EC47:GN48" si="25">EC54</f>
        <v>130</v>
      </c>
      <c r="ED47" s="1">
        <f t="shared" si="25"/>
        <v>131</v>
      </c>
      <c r="EE47" s="1">
        <f t="shared" si="25"/>
        <v>132</v>
      </c>
      <c r="EF47" s="1">
        <f t="shared" si="25"/>
        <v>133</v>
      </c>
      <c r="EG47" s="1">
        <f t="shared" si="25"/>
        <v>134</v>
      </c>
      <c r="EH47" s="1">
        <f t="shared" si="25"/>
        <v>135</v>
      </c>
      <c r="EI47" s="1">
        <f t="shared" si="25"/>
        <v>136</v>
      </c>
      <c r="EJ47" s="1">
        <f t="shared" si="25"/>
        <v>137</v>
      </c>
      <c r="EK47" s="1">
        <f t="shared" si="25"/>
        <v>138</v>
      </c>
      <c r="EL47" s="1">
        <f t="shared" si="25"/>
        <v>139</v>
      </c>
      <c r="EM47" s="1">
        <f t="shared" si="25"/>
        <v>140</v>
      </c>
      <c r="EN47" s="1">
        <f t="shared" si="25"/>
        <v>141</v>
      </c>
      <c r="EO47" s="1">
        <f t="shared" si="25"/>
        <v>142</v>
      </c>
      <c r="EP47" s="1">
        <f t="shared" si="25"/>
        <v>143</v>
      </c>
      <c r="EQ47" s="1">
        <f t="shared" si="25"/>
        <v>144</v>
      </c>
      <c r="ER47" s="1">
        <f t="shared" si="25"/>
        <v>145</v>
      </c>
      <c r="ES47" s="1">
        <f t="shared" si="25"/>
        <v>146</v>
      </c>
      <c r="ET47" s="1">
        <f t="shared" si="25"/>
        <v>147</v>
      </c>
      <c r="EU47" s="1">
        <f t="shared" si="25"/>
        <v>148</v>
      </c>
      <c r="EV47" s="1">
        <f t="shared" si="25"/>
        <v>149</v>
      </c>
      <c r="EW47" s="1">
        <f t="shared" si="25"/>
        <v>150</v>
      </c>
      <c r="EX47" s="1">
        <f t="shared" si="25"/>
        <v>151</v>
      </c>
      <c r="EY47" s="1">
        <f t="shared" si="25"/>
        <v>152</v>
      </c>
      <c r="EZ47" s="1">
        <f t="shared" si="25"/>
        <v>153</v>
      </c>
      <c r="FA47" s="1">
        <f t="shared" si="25"/>
        <v>154</v>
      </c>
      <c r="FB47" s="1">
        <f t="shared" si="25"/>
        <v>155</v>
      </c>
      <c r="FC47" s="1">
        <f t="shared" si="25"/>
        <v>156</v>
      </c>
      <c r="FD47" s="1">
        <f t="shared" si="25"/>
        <v>157</v>
      </c>
      <c r="FE47" s="1">
        <f t="shared" si="25"/>
        <v>158</v>
      </c>
      <c r="FF47" s="1">
        <f t="shared" si="25"/>
        <v>159</v>
      </c>
      <c r="FG47" s="1">
        <f t="shared" si="25"/>
        <v>160</v>
      </c>
      <c r="FH47" s="1">
        <f t="shared" si="25"/>
        <v>161</v>
      </c>
      <c r="FI47" s="1">
        <f t="shared" si="25"/>
        <v>162</v>
      </c>
      <c r="FJ47" s="1">
        <f t="shared" si="25"/>
        <v>163</v>
      </c>
      <c r="FK47" s="1">
        <f t="shared" si="25"/>
        <v>164</v>
      </c>
      <c r="FL47" s="1">
        <f t="shared" si="25"/>
        <v>165</v>
      </c>
      <c r="FM47" s="1">
        <f t="shared" si="25"/>
        <v>166</v>
      </c>
      <c r="FN47" s="1">
        <f t="shared" si="25"/>
        <v>167</v>
      </c>
      <c r="FO47" s="1">
        <f t="shared" si="25"/>
        <v>168</v>
      </c>
      <c r="FP47" s="1">
        <f t="shared" si="25"/>
        <v>169</v>
      </c>
      <c r="FQ47" s="1">
        <f t="shared" si="25"/>
        <v>170</v>
      </c>
      <c r="FR47" s="1">
        <f t="shared" si="25"/>
        <v>171</v>
      </c>
      <c r="FS47" s="1">
        <f t="shared" si="25"/>
        <v>172</v>
      </c>
      <c r="FT47" s="1">
        <f t="shared" si="25"/>
        <v>173</v>
      </c>
      <c r="FU47" s="1">
        <f t="shared" si="25"/>
        <v>174</v>
      </c>
      <c r="FV47" s="1">
        <f t="shared" si="25"/>
        <v>175</v>
      </c>
      <c r="FW47" s="1">
        <f t="shared" si="25"/>
        <v>176</v>
      </c>
      <c r="FX47" s="1">
        <f t="shared" si="25"/>
        <v>177</v>
      </c>
      <c r="FY47" s="1">
        <f t="shared" si="25"/>
        <v>178</v>
      </c>
      <c r="FZ47" s="1">
        <f t="shared" si="25"/>
        <v>179</v>
      </c>
      <c r="GA47" s="1">
        <f t="shared" si="25"/>
        <v>180</v>
      </c>
      <c r="GB47" s="1">
        <f t="shared" si="25"/>
        <v>181</v>
      </c>
      <c r="GC47" s="1">
        <f t="shared" si="25"/>
        <v>182</v>
      </c>
      <c r="GD47" s="1">
        <f t="shared" si="25"/>
        <v>183</v>
      </c>
      <c r="GE47" s="1">
        <f t="shared" si="25"/>
        <v>184</v>
      </c>
      <c r="GF47" s="1">
        <f t="shared" si="25"/>
        <v>185</v>
      </c>
      <c r="GG47" s="1">
        <f t="shared" si="25"/>
        <v>186</v>
      </c>
      <c r="GH47" s="1">
        <f t="shared" si="25"/>
        <v>187</v>
      </c>
      <c r="GI47" s="1">
        <f t="shared" si="25"/>
        <v>188</v>
      </c>
      <c r="GJ47" s="1">
        <f t="shared" si="25"/>
        <v>189</v>
      </c>
      <c r="GK47" s="1">
        <f t="shared" si="25"/>
        <v>190</v>
      </c>
      <c r="GL47" s="1">
        <f t="shared" si="25"/>
        <v>191</v>
      </c>
      <c r="GM47" s="1">
        <f t="shared" si="25"/>
        <v>192</v>
      </c>
      <c r="GN47" s="1">
        <f t="shared" si="25"/>
        <v>193</v>
      </c>
      <c r="GO47" s="1">
        <f t="shared" ref="GO47:IZ48" si="26">GO54</f>
        <v>194</v>
      </c>
      <c r="GP47" s="1">
        <f t="shared" si="26"/>
        <v>195</v>
      </c>
      <c r="GQ47" s="1">
        <f t="shared" si="26"/>
        <v>196</v>
      </c>
      <c r="GR47" s="1">
        <f t="shared" si="26"/>
        <v>197</v>
      </c>
      <c r="GS47" s="1">
        <f t="shared" si="26"/>
        <v>198</v>
      </c>
      <c r="GT47" s="1">
        <f t="shared" si="26"/>
        <v>199</v>
      </c>
      <c r="GU47" s="1">
        <f t="shared" si="26"/>
        <v>200</v>
      </c>
      <c r="GV47" s="1">
        <f t="shared" si="26"/>
        <v>201</v>
      </c>
      <c r="GW47" s="1">
        <f t="shared" si="26"/>
        <v>202</v>
      </c>
      <c r="GX47" s="1">
        <f t="shared" si="26"/>
        <v>203</v>
      </c>
      <c r="GY47" s="1">
        <f t="shared" si="26"/>
        <v>204</v>
      </c>
      <c r="GZ47" s="1">
        <f t="shared" si="26"/>
        <v>205</v>
      </c>
      <c r="HA47" s="1">
        <f t="shared" si="26"/>
        <v>206</v>
      </c>
      <c r="HB47" s="1">
        <f t="shared" si="26"/>
        <v>207</v>
      </c>
      <c r="HC47" s="1">
        <f t="shared" si="26"/>
        <v>208</v>
      </c>
      <c r="HD47" s="1">
        <f t="shared" si="26"/>
        <v>209</v>
      </c>
      <c r="HE47" s="1">
        <f t="shared" si="26"/>
        <v>210</v>
      </c>
      <c r="HF47" s="1">
        <f t="shared" si="26"/>
        <v>211</v>
      </c>
      <c r="HG47" s="1">
        <f t="shared" si="26"/>
        <v>212</v>
      </c>
      <c r="HH47" s="1">
        <f t="shared" si="26"/>
        <v>213</v>
      </c>
      <c r="HI47" s="1">
        <f t="shared" si="26"/>
        <v>214</v>
      </c>
      <c r="HJ47" s="1">
        <f t="shared" si="26"/>
        <v>215</v>
      </c>
      <c r="HK47" s="1">
        <f t="shared" si="26"/>
        <v>216</v>
      </c>
      <c r="HL47" s="1">
        <f t="shared" si="26"/>
        <v>217</v>
      </c>
      <c r="HM47" s="1">
        <f t="shared" si="26"/>
        <v>218</v>
      </c>
      <c r="HN47" s="1">
        <f t="shared" si="26"/>
        <v>219</v>
      </c>
      <c r="HO47" s="1">
        <f t="shared" si="26"/>
        <v>220</v>
      </c>
      <c r="HP47" s="1">
        <f t="shared" si="26"/>
        <v>221</v>
      </c>
      <c r="HQ47" s="1">
        <f t="shared" si="26"/>
        <v>222</v>
      </c>
      <c r="HR47" s="1">
        <f t="shared" si="26"/>
        <v>223</v>
      </c>
      <c r="HS47" s="1">
        <f t="shared" si="26"/>
        <v>224</v>
      </c>
      <c r="HT47" s="1">
        <f t="shared" si="26"/>
        <v>225</v>
      </c>
      <c r="HU47" s="1">
        <f t="shared" si="26"/>
        <v>226</v>
      </c>
      <c r="HV47" s="1">
        <f t="shared" si="26"/>
        <v>227</v>
      </c>
      <c r="HW47" s="1">
        <f t="shared" si="26"/>
        <v>228</v>
      </c>
      <c r="HX47" s="1">
        <f t="shared" si="26"/>
        <v>229</v>
      </c>
      <c r="HY47" s="1">
        <f t="shared" si="26"/>
        <v>230</v>
      </c>
      <c r="HZ47" s="1">
        <f t="shared" si="26"/>
        <v>231</v>
      </c>
      <c r="IA47" s="1">
        <f t="shared" si="26"/>
        <v>232</v>
      </c>
      <c r="IB47" s="1">
        <f t="shared" si="26"/>
        <v>233</v>
      </c>
      <c r="IC47" s="1">
        <f t="shared" si="26"/>
        <v>234</v>
      </c>
      <c r="ID47" s="1">
        <f t="shared" si="26"/>
        <v>235</v>
      </c>
      <c r="IE47" s="1">
        <f t="shared" si="26"/>
        <v>236</v>
      </c>
      <c r="IF47" s="1">
        <f t="shared" si="26"/>
        <v>237</v>
      </c>
      <c r="IG47" s="1">
        <f t="shared" si="26"/>
        <v>238</v>
      </c>
      <c r="IH47" s="1">
        <f t="shared" si="26"/>
        <v>239</v>
      </c>
      <c r="II47" s="1">
        <f t="shared" si="26"/>
        <v>240</v>
      </c>
      <c r="IJ47" s="1">
        <f t="shared" si="26"/>
        <v>241</v>
      </c>
      <c r="IK47" s="1">
        <f t="shared" si="26"/>
        <v>242</v>
      </c>
      <c r="IL47" s="1">
        <f t="shared" si="26"/>
        <v>243</v>
      </c>
      <c r="IM47" s="1">
        <f t="shared" si="26"/>
        <v>244</v>
      </c>
      <c r="IN47" s="1">
        <f t="shared" si="26"/>
        <v>245</v>
      </c>
      <c r="IO47" s="1">
        <f t="shared" si="26"/>
        <v>246</v>
      </c>
      <c r="IP47" s="1">
        <f t="shared" si="26"/>
        <v>247</v>
      </c>
      <c r="IQ47" s="1">
        <f t="shared" si="26"/>
        <v>248</v>
      </c>
      <c r="IR47" s="1">
        <f t="shared" si="26"/>
        <v>249</v>
      </c>
      <c r="IS47" s="1">
        <f t="shared" si="26"/>
        <v>250</v>
      </c>
      <c r="IT47" s="1">
        <f t="shared" si="26"/>
        <v>251</v>
      </c>
      <c r="IU47" s="1">
        <f t="shared" si="26"/>
        <v>252</v>
      </c>
      <c r="IV47" s="1">
        <f t="shared" si="26"/>
        <v>253</v>
      </c>
      <c r="IW47" s="1">
        <f t="shared" si="26"/>
        <v>254</v>
      </c>
      <c r="IX47" s="1">
        <f t="shared" si="26"/>
        <v>255</v>
      </c>
      <c r="IY47" s="1">
        <f t="shared" si="26"/>
        <v>256</v>
      </c>
      <c r="IZ47" s="1">
        <f t="shared" si="26"/>
        <v>257</v>
      </c>
      <c r="JA47" s="1">
        <f t="shared" ref="JA47:LL48" si="27">JA54</f>
        <v>258</v>
      </c>
      <c r="JB47" s="1">
        <f t="shared" si="27"/>
        <v>259</v>
      </c>
      <c r="JC47" s="1">
        <f t="shared" si="27"/>
        <v>260</v>
      </c>
      <c r="JD47" s="1">
        <f t="shared" si="27"/>
        <v>261</v>
      </c>
      <c r="JE47" s="1">
        <f t="shared" si="27"/>
        <v>262</v>
      </c>
      <c r="JF47" s="1">
        <f t="shared" si="27"/>
        <v>263</v>
      </c>
      <c r="JG47" s="1">
        <f t="shared" si="27"/>
        <v>264</v>
      </c>
      <c r="JH47" s="1">
        <f t="shared" si="27"/>
        <v>265</v>
      </c>
      <c r="JI47" s="1">
        <f t="shared" si="27"/>
        <v>266</v>
      </c>
      <c r="JJ47" s="1">
        <f t="shared" si="27"/>
        <v>267</v>
      </c>
      <c r="JK47" s="1">
        <f t="shared" si="27"/>
        <v>268</v>
      </c>
      <c r="JL47" s="1">
        <f t="shared" si="27"/>
        <v>269</v>
      </c>
      <c r="JM47" s="1">
        <f t="shared" si="27"/>
        <v>270</v>
      </c>
      <c r="JN47" s="1">
        <f t="shared" si="27"/>
        <v>271</v>
      </c>
      <c r="JO47" s="1">
        <f t="shared" si="27"/>
        <v>272</v>
      </c>
      <c r="JP47" s="1">
        <f t="shared" si="27"/>
        <v>273</v>
      </c>
      <c r="JQ47" s="1">
        <f t="shared" si="27"/>
        <v>274</v>
      </c>
      <c r="JR47" s="1">
        <f t="shared" si="27"/>
        <v>275</v>
      </c>
      <c r="JS47" s="1">
        <f t="shared" si="27"/>
        <v>276</v>
      </c>
      <c r="JT47" s="1">
        <f t="shared" si="27"/>
        <v>277</v>
      </c>
      <c r="JU47" s="1">
        <f t="shared" si="27"/>
        <v>278</v>
      </c>
      <c r="JV47" s="1">
        <f t="shared" si="27"/>
        <v>279</v>
      </c>
      <c r="JW47" s="1">
        <f t="shared" si="27"/>
        <v>280</v>
      </c>
      <c r="JX47" s="1">
        <f t="shared" si="27"/>
        <v>281</v>
      </c>
      <c r="JY47" s="1">
        <f t="shared" si="27"/>
        <v>282</v>
      </c>
      <c r="JZ47" s="1">
        <f t="shared" si="27"/>
        <v>283</v>
      </c>
      <c r="KA47" s="1">
        <f t="shared" si="27"/>
        <v>284</v>
      </c>
      <c r="KB47" s="1">
        <f t="shared" si="27"/>
        <v>285</v>
      </c>
      <c r="KC47" s="1">
        <f t="shared" si="27"/>
        <v>286</v>
      </c>
      <c r="KD47" s="1">
        <f t="shared" si="27"/>
        <v>287</v>
      </c>
      <c r="KE47" s="1">
        <f t="shared" si="27"/>
        <v>288</v>
      </c>
      <c r="KF47" s="1">
        <f t="shared" si="27"/>
        <v>289</v>
      </c>
      <c r="KG47" s="1">
        <f t="shared" si="27"/>
        <v>290</v>
      </c>
      <c r="KH47" s="1">
        <f t="shared" si="27"/>
        <v>291</v>
      </c>
      <c r="KI47" s="1">
        <f t="shared" si="27"/>
        <v>292</v>
      </c>
      <c r="KJ47" s="1">
        <f t="shared" si="27"/>
        <v>293</v>
      </c>
      <c r="KK47" s="1">
        <f t="shared" si="27"/>
        <v>294</v>
      </c>
      <c r="KL47" s="1">
        <f t="shared" si="27"/>
        <v>295</v>
      </c>
      <c r="KM47" s="1">
        <f t="shared" si="27"/>
        <v>296</v>
      </c>
      <c r="KN47" s="1">
        <f t="shared" si="27"/>
        <v>297</v>
      </c>
      <c r="KO47" s="1">
        <f t="shared" si="27"/>
        <v>298</v>
      </c>
      <c r="KP47" s="1">
        <f t="shared" si="27"/>
        <v>299</v>
      </c>
      <c r="KQ47" s="1">
        <f t="shared" si="27"/>
        <v>300</v>
      </c>
      <c r="KR47" s="1">
        <f t="shared" si="27"/>
        <v>301</v>
      </c>
      <c r="KS47" s="1">
        <f t="shared" si="27"/>
        <v>302</v>
      </c>
      <c r="KT47" s="1">
        <f t="shared" si="27"/>
        <v>303</v>
      </c>
      <c r="KU47" s="1">
        <f t="shared" si="27"/>
        <v>304</v>
      </c>
      <c r="KV47" s="1">
        <f t="shared" si="27"/>
        <v>305</v>
      </c>
      <c r="KW47" s="1">
        <f t="shared" si="27"/>
        <v>306</v>
      </c>
      <c r="KX47" s="1">
        <f t="shared" si="27"/>
        <v>307</v>
      </c>
      <c r="KY47" s="1">
        <f t="shared" si="27"/>
        <v>308</v>
      </c>
      <c r="KZ47" s="1">
        <f t="shared" si="27"/>
        <v>309</v>
      </c>
      <c r="LA47" s="1">
        <f t="shared" si="27"/>
        <v>310</v>
      </c>
      <c r="LB47" s="1">
        <f t="shared" si="27"/>
        <v>311</v>
      </c>
      <c r="LC47" s="1">
        <f t="shared" si="27"/>
        <v>312</v>
      </c>
      <c r="LD47" s="1">
        <f t="shared" si="27"/>
        <v>313</v>
      </c>
      <c r="LE47" s="1">
        <f t="shared" si="27"/>
        <v>314</v>
      </c>
      <c r="LF47" s="1">
        <f t="shared" si="27"/>
        <v>315</v>
      </c>
      <c r="LG47" s="1">
        <f t="shared" si="27"/>
        <v>316</v>
      </c>
      <c r="LH47" s="1">
        <f t="shared" si="27"/>
        <v>317</v>
      </c>
      <c r="LI47" s="1">
        <f t="shared" si="27"/>
        <v>318</v>
      </c>
      <c r="LJ47" s="1">
        <f t="shared" si="27"/>
        <v>319</v>
      </c>
      <c r="LK47" s="1">
        <f t="shared" si="27"/>
        <v>320</v>
      </c>
      <c r="LL47" s="1">
        <f t="shared" si="27"/>
        <v>321</v>
      </c>
      <c r="LM47" s="1">
        <f t="shared" ref="LM47:MY48" si="28">LM54</f>
        <v>322</v>
      </c>
      <c r="LN47" s="1">
        <f t="shared" si="28"/>
        <v>323</v>
      </c>
      <c r="LO47" s="1">
        <f t="shared" si="28"/>
        <v>324</v>
      </c>
      <c r="LP47" s="1">
        <f t="shared" si="28"/>
        <v>325</v>
      </c>
      <c r="LQ47" s="1">
        <f t="shared" si="28"/>
        <v>326</v>
      </c>
      <c r="LR47" s="1">
        <f t="shared" si="28"/>
        <v>327</v>
      </c>
      <c r="LS47" s="1">
        <f t="shared" si="28"/>
        <v>328</v>
      </c>
      <c r="LT47" s="1">
        <f t="shared" si="28"/>
        <v>329</v>
      </c>
      <c r="LU47" s="1">
        <f t="shared" si="28"/>
        <v>330</v>
      </c>
      <c r="LV47" s="1">
        <f t="shared" si="28"/>
        <v>331</v>
      </c>
      <c r="LW47" s="1">
        <f t="shared" si="28"/>
        <v>332</v>
      </c>
      <c r="LX47" s="1">
        <f t="shared" si="28"/>
        <v>333</v>
      </c>
      <c r="LY47" s="1">
        <f t="shared" si="28"/>
        <v>334</v>
      </c>
      <c r="LZ47" s="1">
        <f t="shared" si="28"/>
        <v>335</v>
      </c>
      <c r="MA47" s="1">
        <f t="shared" si="28"/>
        <v>336</v>
      </c>
      <c r="MB47" s="1">
        <f t="shared" si="28"/>
        <v>337</v>
      </c>
      <c r="MC47" s="1">
        <f t="shared" si="28"/>
        <v>338</v>
      </c>
      <c r="MD47" s="1">
        <f t="shared" si="28"/>
        <v>339</v>
      </c>
      <c r="ME47" s="1">
        <f t="shared" si="28"/>
        <v>340</v>
      </c>
      <c r="MF47" s="1">
        <f t="shared" si="28"/>
        <v>341</v>
      </c>
      <c r="MG47" s="1">
        <f t="shared" si="28"/>
        <v>342</v>
      </c>
      <c r="MH47" s="1">
        <f t="shared" si="28"/>
        <v>343</v>
      </c>
      <c r="MI47" s="1">
        <f t="shared" si="28"/>
        <v>344</v>
      </c>
      <c r="MJ47" s="1">
        <f t="shared" si="28"/>
        <v>345</v>
      </c>
      <c r="MK47" s="1">
        <f t="shared" si="28"/>
        <v>346</v>
      </c>
      <c r="ML47" s="1">
        <f t="shared" si="28"/>
        <v>347</v>
      </c>
      <c r="MM47" s="1">
        <f t="shared" si="28"/>
        <v>348</v>
      </c>
      <c r="MN47" s="1">
        <f t="shared" si="28"/>
        <v>349</v>
      </c>
      <c r="MO47" s="1">
        <f t="shared" si="28"/>
        <v>350</v>
      </c>
      <c r="MP47" s="1">
        <f t="shared" si="28"/>
        <v>351</v>
      </c>
      <c r="MQ47" s="1">
        <f t="shared" si="28"/>
        <v>352</v>
      </c>
      <c r="MR47" s="1">
        <f t="shared" si="28"/>
        <v>353</v>
      </c>
      <c r="MS47" s="1">
        <f t="shared" si="28"/>
        <v>354</v>
      </c>
      <c r="MT47" s="1">
        <f t="shared" si="28"/>
        <v>355</v>
      </c>
      <c r="MU47" s="1">
        <f t="shared" si="28"/>
        <v>356</v>
      </c>
      <c r="MV47" s="1">
        <f t="shared" si="28"/>
        <v>357</v>
      </c>
      <c r="MW47" s="1">
        <f t="shared" si="28"/>
        <v>358</v>
      </c>
      <c r="MX47" s="1">
        <f t="shared" si="28"/>
        <v>359</v>
      </c>
      <c r="MY47" s="1">
        <f t="shared" si="28"/>
        <v>360</v>
      </c>
    </row>
    <row r="48" spans="2:363" x14ac:dyDescent="0.35">
      <c r="C48" s="1"/>
      <c r="D48" s="1" t="str">
        <f>D55</f>
        <v>Month 1</v>
      </c>
      <c r="E48" s="1" t="str">
        <f t="shared" si="23"/>
        <v>Month 2</v>
      </c>
      <c r="F48" s="1" t="str">
        <f t="shared" si="23"/>
        <v>Month 3</v>
      </c>
      <c r="G48" s="1" t="str">
        <f t="shared" si="23"/>
        <v>Month 4</v>
      </c>
      <c r="H48" s="1" t="str">
        <f t="shared" si="23"/>
        <v>Month 5</v>
      </c>
      <c r="I48" s="1" t="str">
        <f t="shared" si="23"/>
        <v>Month 6</v>
      </c>
      <c r="J48" s="1" t="str">
        <f t="shared" si="23"/>
        <v>Month 7</v>
      </c>
      <c r="K48" s="1" t="str">
        <f t="shared" si="23"/>
        <v>Month 8</v>
      </c>
      <c r="L48" s="1" t="str">
        <f t="shared" si="23"/>
        <v>Month 9</v>
      </c>
      <c r="M48" s="1" t="str">
        <f t="shared" si="23"/>
        <v>Month 10</v>
      </c>
      <c r="N48" s="1" t="str">
        <f t="shared" si="23"/>
        <v>Month 11</v>
      </c>
      <c r="O48" s="1" t="str">
        <f t="shared" si="23"/>
        <v>Month 12</v>
      </c>
      <c r="P48" s="1" t="str">
        <f t="shared" si="23"/>
        <v>Month 13</v>
      </c>
      <c r="Q48" s="1" t="str">
        <f t="shared" si="23"/>
        <v>Month 14</v>
      </c>
      <c r="R48" s="1" t="str">
        <f t="shared" si="23"/>
        <v>Month 15</v>
      </c>
      <c r="S48" s="1" t="str">
        <f t="shared" si="23"/>
        <v>Month 16</v>
      </c>
      <c r="T48" s="1" t="str">
        <f t="shared" si="23"/>
        <v>Month 17</v>
      </c>
      <c r="U48" s="1" t="str">
        <f t="shared" si="23"/>
        <v>Month 18</v>
      </c>
      <c r="V48" s="1" t="str">
        <f t="shared" si="23"/>
        <v>Month 19</v>
      </c>
      <c r="W48" s="1" t="str">
        <f t="shared" si="23"/>
        <v>Month 20</v>
      </c>
      <c r="X48" s="1" t="str">
        <f t="shared" si="23"/>
        <v>Month 21</v>
      </c>
      <c r="Y48" s="1" t="str">
        <f t="shared" si="23"/>
        <v>Month 22</v>
      </c>
      <c r="Z48" s="1" t="str">
        <f t="shared" si="23"/>
        <v>Month 23</v>
      </c>
      <c r="AA48" s="1" t="str">
        <f t="shared" si="23"/>
        <v>Month 24</v>
      </c>
      <c r="AB48" s="1" t="str">
        <f t="shared" si="23"/>
        <v>Month 25</v>
      </c>
      <c r="AC48" s="1" t="str">
        <f t="shared" si="23"/>
        <v>Month 26</v>
      </c>
      <c r="AD48" s="1" t="str">
        <f t="shared" si="23"/>
        <v>Month 27</v>
      </c>
      <c r="AE48" s="1" t="str">
        <f t="shared" si="23"/>
        <v>Month 28</v>
      </c>
      <c r="AF48" s="1" t="str">
        <f t="shared" si="23"/>
        <v>Month 29</v>
      </c>
      <c r="AG48" s="1" t="str">
        <f t="shared" si="23"/>
        <v>Month 30</v>
      </c>
      <c r="AH48" s="1" t="str">
        <f t="shared" si="23"/>
        <v>Month 31</v>
      </c>
      <c r="AI48" s="1" t="str">
        <f t="shared" si="23"/>
        <v>Month 32</v>
      </c>
      <c r="AJ48" s="1" t="str">
        <f t="shared" si="23"/>
        <v>Month 33</v>
      </c>
      <c r="AK48" s="1" t="str">
        <f t="shared" si="23"/>
        <v>Month 34</v>
      </c>
      <c r="AL48" s="1" t="str">
        <f t="shared" si="23"/>
        <v>Month 35</v>
      </c>
      <c r="AM48" s="1" t="str">
        <f t="shared" si="23"/>
        <v>Month 36</v>
      </c>
      <c r="AN48" s="1" t="str">
        <f t="shared" si="23"/>
        <v>Month 37</v>
      </c>
      <c r="AO48" s="1" t="str">
        <f t="shared" si="23"/>
        <v>Month 38</v>
      </c>
      <c r="AP48" s="1" t="str">
        <f t="shared" si="23"/>
        <v>Month 39</v>
      </c>
      <c r="AQ48" s="1" t="str">
        <f t="shared" si="23"/>
        <v>Month 40</v>
      </c>
      <c r="AR48" s="1" t="str">
        <f t="shared" si="23"/>
        <v>Month 41</v>
      </c>
      <c r="AS48" s="1" t="str">
        <f t="shared" si="23"/>
        <v>Month 42</v>
      </c>
      <c r="AT48" s="1" t="str">
        <f t="shared" si="23"/>
        <v>Month 43</v>
      </c>
      <c r="AU48" s="1" t="str">
        <f t="shared" si="23"/>
        <v>Month 44</v>
      </c>
      <c r="AV48" s="1" t="str">
        <f t="shared" si="23"/>
        <v>Month 45</v>
      </c>
      <c r="AW48" s="1" t="str">
        <f t="shared" si="23"/>
        <v>Month 46</v>
      </c>
      <c r="AX48" s="1" t="str">
        <f t="shared" si="23"/>
        <v>Month 47</v>
      </c>
      <c r="AY48" s="1" t="str">
        <f t="shared" si="23"/>
        <v>Month 48</v>
      </c>
      <c r="AZ48" s="1" t="str">
        <f t="shared" si="23"/>
        <v>Month 49</v>
      </c>
      <c r="BA48" s="1" t="str">
        <f t="shared" si="23"/>
        <v>Month 50</v>
      </c>
      <c r="BB48" s="1" t="str">
        <f t="shared" si="23"/>
        <v>Month 51</v>
      </c>
      <c r="BC48" s="1" t="str">
        <f t="shared" si="23"/>
        <v>Month 52</v>
      </c>
      <c r="BD48" s="1" t="str">
        <f t="shared" si="23"/>
        <v>Month 53</v>
      </c>
      <c r="BE48" s="1" t="str">
        <f t="shared" si="23"/>
        <v>Month 54</v>
      </c>
      <c r="BF48" s="1" t="str">
        <f t="shared" si="23"/>
        <v>Month 55</v>
      </c>
      <c r="BG48" s="1" t="str">
        <f t="shared" si="23"/>
        <v>Month 56</v>
      </c>
      <c r="BH48" s="1" t="str">
        <f t="shared" si="23"/>
        <v>Month 57</v>
      </c>
      <c r="BI48" s="1" t="str">
        <f t="shared" si="23"/>
        <v>Month 58</v>
      </c>
      <c r="BJ48" s="1" t="str">
        <f t="shared" si="23"/>
        <v>Month 59</v>
      </c>
      <c r="BK48" s="1" t="str">
        <f t="shared" si="23"/>
        <v>Month 60</v>
      </c>
      <c r="BL48" s="1" t="str">
        <f t="shared" si="23"/>
        <v>Month 61</v>
      </c>
      <c r="BM48" s="1" t="str">
        <f t="shared" si="23"/>
        <v>Month 62</v>
      </c>
      <c r="BN48" s="1" t="str">
        <f t="shared" si="23"/>
        <v>Month 63</v>
      </c>
      <c r="BO48" s="1" t="str">
        <f t="shared" si="23"/>
        <v>Month 64</v>
      </c>
      <c r="BP48" s="1" t="str">
        <f t="shared" si="23"/>
        <v>Month 65</v>
      </c>
      <c r="BQ48" s="1" t="str">
        <f t="shared" si="24"/>
        <v>Month 66</v>
      </c>
      <c r="BR48" s="1" t="str">
        <f t="shared" si="24"/>
        <v>Month 67</v>
      </c>
      <c r="BS48" s="1" t="str">
        <f t="shared" si="24"/>
        <v>Month 68</v>
      </c>
      <c r="BT48" s="1" t="str">
        <f t="shared" si="24"/>
        <v>Month 69</v>
      </c>
      <c r="BU48" s="1" t="str">
        <f t="shared" si="24"/>
        <v>Month 70</v>
      </c>
      <c r="BV48" s="1" t="str">
        <f t="shared" si="24"/>
        <v>Month 71</v>
      </c>
      <c r="BW48" s="1" t="str">
        <f t="shared" si="24"/>
        <v>Month 72</v>
      </c>
      <c r="BX48" s="1" t="str">
        <f t="shared" si="24"/>
        <v>Month 73</v>
      </c>
      <c r="BY48" s="1" t="str">
        <f t="shared" si="24"/>
        <v>Month 74</v>
      </c>
      <c r="BZ48" s="1" t="str">
        <f t="shared" si="24"/>
        <v>Month 75</v>
      </c>
      <c r="CA48" s="1" t="str">
        <f t="shared" si="24"/>
        <v>Month 76</v>
      </c>
      <c r="CB48" s="1" t="str">
        <f t="shared" si="24"/>
        <v>Month 77</v>
      </c>
      <c r="CC48" s="1" t="str">
        <f t="shared" si="24"/>
        <v>Month 78</v>
      </c>
      <c r="CD48" s="1" t="str">
        <f t="shared" si="24"/>
        <v>Month 79</v>
      </c>
      <c r="CE48" s="1" t="str">
        <f t="shared" si="24"/>
        <v>Month 80</v>
      </c>
      <c r="CF48" s="1" t="str">
        <f t="shared" si="24"/>
        <v>Month 81</v>
      </c>
      <c r="CG48" s="1" t="str">
        <f t="shared" si="24"/>
        <v>Month 82</v>
      </c>
      <c r="CH48" s="1" t="str">
        <f t="shared" si="24"/>
        <v>Month 83</v>
      </c>
      <c r="CI48" s="1" t="str">
        <f t="shared" si="24"/>
        <v>Month 84</v>
      </c>
      <c r="CJ48" s="1" t="str">
        <f t="shared" si="24"/>
        <v>Month 85</v>
      </c>
      <c r="CK48" s="1" t="str">
        <f t="shared" si="24"/>
        <v>Month 86</v>
      </c>
      <c r="CL48" s="1" t="str">
        <f t="shared" si="24"/>
        <v>Month 87</v>
      </c>
      <c r="CM48" s="1" t="str">
        <f t="shared" si="24"/>
        <v>Month 88</v>
      </c>
      <c r="CN48" s="1" t="str">
        <f t="shared" si="24"/>
        <v>Month 89</v>
      </c>
      <c r="CO48" s="1" t="str">
        <f t="shared" si="24"/>
        <v>Month 90</v>
      </c>
      <c r="CP48" s="1" t="str">
        <f t="shared" si="24"/>
        <v>Month 91</v>
      </c>
      <c r="CQ48" s="1" t="str">
        <f t="shared" si="24"/>
        <v>Month 92</v>
      </c>
      <c r="CR48" s="1" t="str">
        <f t="shared" si="24"/>
        <v>Month 93</v>
      </c>
      <c r="CS48" s="1" t="str">
        <f t="shared" si="24"/>
        <v>Month 94</v>
      </c>
      <c r="CT48" s="1" t="str">
        <f t="shared" si="24"/>
        <v>Month 95</v>
      </c>
      <c r="CU48" s="1" t="str">
        <f t="shared" si="24"/>
        <v>Month 96</v>
      </c>
      <c r="CV48" s="1" t="str">
        <f t="shared" si="24"/>
        <v>Month 97</v>
      </c>
      <c r="CW48" s="1" t="str">
        <f t="shared" si="24"/>
        <v>Month 98</v>
      </c>
      <c r="CX48" s="1" t="str">
        <f t="shared" si="24"/>
        <v>Month 99</v>
      </c>
      <c r="CY48" s="1" t="str">
        <f t="shared" si="24"/>
        <v>Month 100</v>
      </c>
      <c r="CZ48" s="1" t="str">
        <f t="shared" si="24"/>
        <v>Month 101</v>
      </c>
      <c r="DA48" s="1" t="str">
        <f t="shared" si="24"/>
        <v>Month 102</v>
      </c>
      <c r="DB48" s="1" t="str">
        <f t="shared" si="24"/>
        <v>Month 103</v>
      </c>
      <c r="DC48" s="1" t="str">
        <f t="shared" si="24"/>
        <v>Month 104</v>
      </c>
      <c r="DD48" s="1" t="str">
        <f t="shared" si="24"/>
        <v>Month 105</v>
      </c>
      <c r="DE48" s="1" t="str">
        <f t="shared" si="24"/>
        <v>Month 106</v>
      </c>
      <c r="DF48" s="1" t="str">
        <f t="shared" si="24"/>
        <v>Month 107</v>
      </c>
      <c r="DG48" s="1" t="str">
        <f t="shared" si="24"/>
        <v>Month 108</v>
      </c>
      <c r="DH48" s="1" t="str">
        <f t="shared" si="24"/>
        <v>Month 109</v>
      </c>
      <c r="DI48" s="1" t="str">
        <f t="shared" si="24"/>
        <v>Month 110</v>
      </c>
      <c r="DJ48" s="1" t="str">
        <f t="shared" si="24"/>
        <v>Month 111</v>
      </c>
      <c r="DK48" s="1" t="str">
        <f t="shared" si="24"/>
        <v>Month 112</v>
      </c>
      <c r="DL48" s="1" t="str">
        <f t="shared" si="24"/>
        <v>Month 113</v>
      </c>
      <c r="DM48" s="1" t="str">
        <f t="shared" si="24"/>
        <v>Month 114</v>
      </c>
      <c r="DN48" s="1" t="str">
        <f t="shared" si="24"/>
        <v>Month 115</v>
      </c>
      <c r="DO48" s="1" t="str">
        <f t="shared" si="24"/>
        <v>Month 116</v>
      </c>
      <c r="DP48" s="1" t="str">
        <f t="shared" si="24"/>
        <v>Month 117</v>
      </c>
      <c r="DQ48" s="1" t="str">
        <f t="shared" si="24"/>
        <v>Month 118</v>
      </c>
      <c r="DR48" s="1" t="str">
        <f t="shared" si="24"/>
        <v>Month 119</v>
      </c>
      <c r="DS48" s="1" t="str">
        <f t="shared" si="24"/>
        <v>Month 120</v>
      </c>
      <c r="DT48" s="1" t="str">
        <f t="shared" si="24"/>
        <v>Month 121</v>
      </c>
      <c r="DU48" s="1" t="str">
        <f t="shared" si="24"/>
        <v>Month 122</v>
      </c>
      <c r="DV48" s="1" t="str">
        <f t="shared" si="24"/>
        <v>Month 123</v>
      </c>
      <c r="DW48" s="1" t="str">
        <f t="shared" si="24"/>
        <v>Month 124</v>
      </c>
      <c r="DX48" s="1" t="str">
        <f t="shared" si="24"/>
        <v>Month 125</v>
      </c>
      <c r="DY48" s="1" t="str">
        <f t="shared" si="24"/>
        <v>Month 126</v>
      </c>
      <c r="DZ48" s="1" t="str">
        <f t="shared" si="24"/>
        <v>Month 127</v>
      </c>
      <c r="EA48" s="1" t="str">
        <f t="shared" si="24"/>
        <v>Month 128</v>
      </c>
      <c r="EB48" s="1" t="str">
        <f t="shared" si="24"/>
        <v>Month 129</v>
      </c>
      <c r="EC48" s="1" t="str">
        <f t="shared" si="25"/>
        <v>Month 130</v>
      </c>
      <c r="ED48" s="1" t="str">
        <f t="shared" si="25"/>
        <v>Month 131</v>
      </c>
      <c r="EE48" s="1" t="str">
        <f t="shared" si="25"/>
        <v>Month 132</v>
      </c>
      <c r="EF48" s="1" t="str">
        <f t="shared" si="25"/>
        <v>Month 133</v>
      </c>
      <c r="EG48" s="1" t="str">
        <f t="shared" si="25"/>
        <v>Month 134</v>
      </c>
      <c r="EH48" s="1" t="str">
        <f t="shared" si="25"/>
        <v>Month 135</v>
      </c>
      <c r="EI48" s="1" t="str">
        <f t="shared" si="25"/>
        <v>Month 136</v>
      </c>
      <c r="EJ48" s="1" t="str">
        <f t="shared" si="25"/>
        <v>Month 137</v>
      </c>
      <c r="EK48" s="1" t="str">
        <f t="shared" si="25"/>
        <v>Month 138</v>
      </c>
      <c r="EL48" s="1" t="str">
        <f t="shared" si="25"/>
        <v>Month 139</v>
      </c>
      <c r="EM48" s="1" t="str">
        <f t="shared" si="25"/>
        <v>Month 140</v>
      </c>
      <c r="EN48" s="1" t="str">
        <f t="shared" si="25"/>
        <v>Month 141</v>
      </c>
      <c r="EO48" s="1" t="str">
        <f t="shared" si="25"/>
        <v>Month 142</v>
      </c>
      <c r="EP48" s="1" t="str">
        <f t="shared" si="25"/>
        <v>Month 143</v>
      </c>
      <c r="EQ48" s="1" t="str">
        <f t="shared" si="25"/>
        <v>Month 144</v>
      </c>
      <c r="ER48" s="1" t="str">
        <f t="shared" si="25"/>
        <v>Month 145</v>
      </c>
      <c r="ES48" s="1" t="str">
        <f t="shared" si="25"/>
        <v>Month 146</v>
      </c>
      <c r="ET48" s="1" t="str">
        <f t="shared" si="25"/>
        <v>Month 147</v>
      </c>
      <c r="EU48" s="1" t="str">
        <f t="shared" si="25"/>
        <v>Month 148</v>
      </c>
      <c r="EV48" s="1" t="str">
        <f t="shared" si="25"/>
        <v>Month 149</v>
      </c>
      <c r="EW48" s="1" t="str">
        <f t="shared" si="25"/>
        <v>Month 150</v>
      </c>
      <c r="EX48" s="1" t="str">
        <f t="shared" si="25"/>
        <v>Month 151</v>
      </c>
      <c r="EY48" s="1" t="str">
        <f t="shared" si="25"/>
        <v>Month 152</v>
      </c>
      <c r="EZ48" s="1" t="str">
        <f t="shared" si="25"/>
        <v>Month 153</v>
      </c>
      <c r="FA48" s="1" t="str">
        <f t="shared" si="25"/>
        <v>Month 154</v>
      </c>
      <c r="FB48" s="1" t="str">
        <f t="shared" si="25"/>
        <v>Month 155</v>
      </c>
      <c r="FC48" s="1" t="str">
        <f t="shared" si="25"/>
        <v>Month 156</v>
      </c>
      <c r="FD48" s="1" t="str">
        <f t="shared" si="25"/>
        <v>Month 157</v>
      </c>
      <c r="FE48" s="1" t="str">
        <f t="shared" si="25"/>
        <v>Month 158</v>
      </c>
      <c r="FF48" s="1" t="str">
        <f t="shared" si="25"/>
        <v>Month 159</v>
      </c>
      <c r="FG48" s="1" t="str">
        <f t="shared" si="25"/>
        <v>Month 160</v>
      </c>
      <c r="FH48" s="1" t="str">
        <f t="shared" si="25"/>
        <v>Month 161</v>
      </c>
      <c r="FI48" s="1" t="str">
        <f t="shared" si="25"/>
        <v>Month 162</v>
      </c>
      <c r="FJ48" s="1" t="str">
        <f t="shared" si="25"/>
        <v>Month 163</v>
      </c>
      <c r="FK48" s="1" t="str">
        <f t="shared" si="25"/>
        <v>Month 164</v>
      </c>
      <c r="FL48" s="1" t="str">
        <f t="shared" si="25"/>
        <v>Month 165</v>
      </c>
      <c r="FM48" s="1" t="str">
        <f t="shared" si="25"/>
        <v>Month 166</v>
      </c>
      <c r="FN48" s="1" t="str">
        <f t="shared" si="25"/>
        <v>Month 167</v>
      </c>
      <c r="FO48" s="1" t="str">
        <f t="shared" si="25"/>
        <v>Month 168</v>
      </c>
      <c r="FP48" s="1" t="str">
        <f t="shared" si="25"/>
        <v>Month 169</v>
      </c>
      <c r="FQ48" s="1" t="str">
        <f t="shared" si="25"/>
        <v>Month 170</v>
      </c>
      <c r="FR48" s="1" t="str">
        <f t="shared" si="25"/>
        <v>Month 171</v>
      </c>
      <c r="FS48" s="1" t="str">
        <f t="shared" si="25"/>
        <v>Month 172</v>
      </c>
      <c r="FT48" s="1" t="str">
        <f t="shared" si="25"/>
        <v>Month 173</v>
      </c>
      <c r="FU48" s="1" t="str">
        <f t="shared" si="25"/>
        <v>Month 174</v>
      </c>
      <c r="FV48" s="1" t="str">
        <f t="shared" si="25"/>
        <v>Month 175</v>
      </c>
      <c r="FW48" s="1" t="str">
        <f t="shared" si="25"/>
        <v>Month 176</v>
      </c>
      <c r="FX48" s="1" t="str">
        <f t="shared" si="25"/>
        <v>Month 177</v>
      </c>
      <c r="FY48" s="1" t="str">
        <f t="shared" si="25"/>
        <v>Month 178</v>
      </c>
      <c r="FZ48" s="1" t="str">
        <f t="shared" si="25"/>
        <v>Month 179</v>
      </c>
      <c r="GA48" s="1" t="str">
        <f t="shared" si="25"/>
        <v>Month 180</v>
      </c>
      <c r="GB48" s="1" t="str">
        <f t="shared" si="25"/>
        <v>Month 181</v>
      </c>
      <c r="GC48" s="1" t="str">
        <f t="shared" si="25"/>
        <v>Month 182</v>
      </c>
      <c r="GD48" s="1" t="str">
        <f t="shared" si="25"/>
        <v>Month 183</v>
      </c>
      <c r="GE48" s="1" t="str">
        <f t="shared" si="25"/>
        <v>Month 184</v>
      </c>
      <c r="GF48" s="1" t="str">
        <f t="shared" si="25"/>
        <v>Month 185</v>
      </c>
      <c r="GG48" s="1" t="str">
        <f t="shared" si="25"/>
        <v>Month 186</v>
      </c>
      <c r="GH48" s="1" t="str">
        <f t="shared" si="25"/>
        <v>Month 187</v>
      </c>
      <c r="GI48" s="1" t="str">
        <f t="shared" si="25"/>
        <v>Month 188</v>
      </c>
      <c r="GJ48" s="1" t="str">
        <f t="shared" si="25"/>
        <v>Month 189</v>
      </c>
      <c r="GK48" s="1" t="str">
        <f t="shared" si="25"/>
        <v>Month 190</v>
      </c>
      <c r="GL48" s="1" t="str">
        <f t="shared" si="25"/>
        <v>Month 191</v>
      </c>
      <c r="GM48" s="1" t="str">
        <f t="shared" si="25"/>
        <v>Month 192</v>
      </c>
      <c r="GN48" s="1" t="str">
        <f t="shared" si="25"/>
        <v>Month 193</v>
      </c>
      <c r="GO48" s="1" t="str">
        <f t="shared" si="26"/>
        <v>Month 194</v>
      </c>
      <c r="GP48" s="1" t="str">
        <f t="shared" si="26"/>
        <v>Month 195</v>
      </c>
      <c r="GQ48" s="1" t="str">
        <f t="shared" si="26"/>
        <v>Month 196</v>
      </c>
      <c r="GR48" s="1" t="str">
        <f t="shared" si="26"/>
        <v>Month 197</v>
      </c>
      <c r="GS48" s="1" t="str">
        <f t="shared" si="26"/>
        <v>Month 198</v>
      </c>
      <c r="GT48" s="1" t="str">
        <f t="shared" si="26"/>
        <v>Month 199</v>
      </c>
      <c r="GU48" s="1" t="str">
        <f t="shared" si="26"/>
        <v>Month 200</v>
      </c>
      <c r="GV48" s="1" t="str">
        <f t="shared" si="26"/>
        <v>Month 201</v>
      </c>
      <c r="GW48" s="1" t="str">
        <f t="shared" si="26"/>
        <v>Month 202</v>
      </c>
      <c r="GX48" s="1" t="str">
        <f t="shared" si="26"/>
        <v>Month 203</v>
      </c>
      <c r="GY48" s="1" t="str">
        <f t="shared" si="26"/>
        <v>Month 204</v>
      </c>
      <c r="GZ48" s="1" t="str">
        <f t="shared" si="26"/>
        <v>Month 205</v>
      </c>
      <c r="HA48" s="1" t="str">
        <f t="shared" si="26"/>
        <v>Month 206</v>
      </c>
      <c r="HB48" s="1" t="str">
        <f t="shared" si="26"/>
        <v>Month 207</v>
      </c>
      <c r="HC48" s="1" t="str">
        <f t="shared" si="26"/>
        <v>Month 208</v>
      </c>
      <c r="HD48" s="1" t="str">
        <f t="shared" si="26"/>
        <v>Month 209</v>
      </c>
      <c r="HE48" s="1" t="str">
        <f t="shared" si="26"/>
        <v>Month 210</v>
      </c>
      <c r="HF48" s="1" t="str">
        <f t="shared" si="26"/>
        <v>Month 211</v>
      </c>
      <c r="HG48" s="1" t="str">
        <f t="shared" si="26"/>
        <v>Month 212</v>
      </c>
      <c r="HH48" s="1" t="str">
        <f t="shared" si="26"/>
        <v>Month 213</v>
      </c>
      <c r="HI48" s="1" t="str">
        <f t="shared" si="26"/>
        <v>Month 214</v>
      </c>
      <c r="HJ48" s="1" t="str">
        <f t="shared" si="26"/>
        <v>Month 215</v>
      </c>
      <c r="HK48" s="1" t="str">
        <f t="shared" si="26"/>
        <v>Month 216</v>
      </c>
      <c r="HL48" s="1" t="str">
        <f t="shared" si="26"/>
        <v>Month 217</v>
      </c>
      <c r="HM48" s="1" t="str">
        <f t="shared" si="26"/>
        <v>Month 218</v>
      </c>
      <c r="HN48" s="1" t="str">
        <f t="shared" si="26"/>
        <v>Month 219</v>
      </c>
      <c r="HO48" s="1" t="str">
        <f t="shared" si="26"/>
        <v>Month 220</v>
      </c>
      <c r="HP48" s="1" t="str">
        <f t="shared" si="26"/>
        <v>Month 221</v>
      </c>
      <c r="HQ48" s="1" t="str">
        <f t="shared" si="26"/>
        <v>Month 222</v>
      </c>
      <c r="HR48" s="1" t="str">
        <f t="shared" si="26"/>
        <v>Month 223</v>
      </c>
      <c r="HS48" s="1" t="str">
        <f t="shared" si="26"/>
        <v>Month 224</v>
      </c>
      <c r="HT48" s="1" t="str">
        <f t="shared" si="26"/>
        <v>Month 225</v>
      </c>
      <c r="HU48" s="1" t="str">
        <f t="shared" si="26"/>
        <v>Month 226</v>
      </c>
      <c r="HV48" s="1" t="str">
        <f t="shared" si="26"/>
        <v>Month 227</v>
      </c>
      <c r="HW48" s="1" t="str">
        <f t="shared" si="26"/>
        <v>Month 228</v>
      </c>
      <c r="HX48" s="1" t="str">
        <f t="shared" si="26"/>
        <v>Month 229</v>
      </c>
      <c r="HY48" s="1" t="str">
        <f t="shared" si="26"/>
        <v>Month 230</v>
      </c>
      <c r="HZ48" s="1" t="str">
        <f t="shared" si="26"/>
        <v>Month 231</v>
      </c>
      <c r="IA48" s="1" t="str">
        <f t="shared" si="26"/>
        <v>Month 232</v>
      </c>
      <c r="IB48" s="1" t="str">
        <f t="shared" si="26"/>
        <v>Month 233</v>
      </c>
      <c r="IC48" s="1" t="str">
        <f t="shared" si="26"/>
        <v>Month 234</v>
      </c>
      <c r="ID48" s="1" t="str">
        <f t="shared" si="26"/>
        <v>Month 235</v>
      </c>
      <c r="IE48" s="1" t="str">
        <f t="shared" si="26"/>
        <v>Month 236</v>
      </c>
      <c r="IF48" s="1" t="str">
        <f t="shared" si="26"/>
        <v>Month 237</v>
      </c>
      <c r="IG48" s="1" t="str">
        <f t="shared" si="26"/>
        <v>Month 238</v>
      </c>
      <c r="IH48" s="1" t="str">
        <f t="shared" si="26"/>
        <v>Month 239</v>
      </c>
      <c r="II48" s="1" t="str">
        <f t="shared" si="26"/>
        <v>Month 240</v>
      </c>
      <c r="IJ48" s="1" t="str">
        <f t="shared" si="26"/>
        <v>Month 241</v>
      </c>
      <c r="IK48" s="1" t="str">
        <f t="shared" si="26"/>
        <v>Month 242</v>
      </c>
      <c r="IL48" s="1" t="str">
        <f t="shared" si="26"/>
        <v>Month 243</v>
      </c>
      <c r="IM48" s="1" t="str">
        <f t="shared" si="26"/>
        <v>Month 244</v>
      </c>
      <c r="IN48" s="1" t="str">
        <f t="shared" si="26"/>
        <v>Month 245</v>
      </c>
      <c r="IO48" s="1" t="str">
        <f t="shared" si="26"/>
        <v>Month 246</v>
      </c>
      <c r="IP48" s="1" t="str">
        <f t="shared" si="26"/>
        <v>Month 247</v>
      </c>
      <c r="IQ48" s="1" t="str">
        <f t="shared" si="26"/>
        <v>Month 248</v>
      </c>
      <c r="IR48" s="1" t="str">
        <f t="shared" si="26"/>
        <v>Month 249</v>
      </c>
      <c r="IS48" s="1" t="str">
        <f t="shared" si="26"/>
        <v>Month 250</v>
      </c>
      <c r="IT48" s="1" t="str">
        <f t="shared" si="26"/>
        <v>Month 251</v>
      </c>
      <c r="IU48" s="1" t="str">
        <f t="shared" si="26"/>
        <v>Month 252</v>
      </c>
      <c r="IV48" s="1" t="str">
        <f t="shared" si="26"/>
        <v>Month 253</v>
      </c>
      <c r="IW48" s="1" t="str">
        <f t="shared" si="26"/>
        <v>Month 254</v>
      </c>
      <c r="IX48" s="1" t="str">
        <f t="shared" si="26"/>
        <v>Month 255</v>
      </c>
      <c r="IY48" s="1" t="str">
        <f t="shared" si="26"/>
        <v>Month 256</v>
      </c>
      <c r="IZ48" s="1" t="str">
        <f t="shared" si="26"/>
        <v>Month 257</v>
      </c>
      <c r="JA48" s="1" t="str">
        <f t="shared" si="27"/>
        <v>Month 258</v>
      </c>
      <c r="JB48" s="1" t="str">
        <f t="shared" si="27"/>
        <v>Month 259</v>
      </c>
      <c r="JC48" s="1" t="str">
        <f t="shared" si="27"/>
        <v>Month 260</v>
      </c>
      <c r="JD48" s="1" t="str">
        <f t="shared" si="27"/>
        <v>Month 261</v>
      </c>
      <c r="JE48" s="1" t="str">
        <f t="shared" si="27"/>
        <v>Month 262</v>
      </c>
      <c r="JF48" s="1" t="str">
        <f t="shared" si="27"/>
        <v>Month 263</v>
      </c>
      <c r="JG48" s="1" t="str">
        <f t="shared" si="27"/>
        <v>Month 264</v>
      </c>
      <c r="JH48" s="1" t="str">
        <f t="shared" si="27"/>
        <v>Month 265</v>
      </c>
      <c r="JI48" s="1" t="str">
        <f t="shared" si="27"/>
        <v>Month 266</v>
      </c>
      <c r="JJ48" s="1" t="str">
        <f t="shared" si="27"/>
        <v>Month 267</v>
      </c>
      <c r="JK48" s="1" t="str">
        <f t="shared" si="27"/>
        <v>Month 268</v>
      </c>
      <c r="JL48" s="1" t="str">
        <f t="shared" si="27"/>
        <v>Month 269</v>
      </c>
      <c r="JM48" s="1" t="str">
        <f t="shared" si="27"/>
        <v>Month 270</v>
      </c>
      <c r="JN48" s="1" t="str">
        <f t="shared" si="27"/>
        <v>Month 271</v>
      </c>
      <c r="JO48" s="1" t="str">
        <f t="shared" si="27"/>
        <v>Month 272</v>
      </c>
      <c r="JP48" s="1" t="str">
        <f t="shared" si="27"/>
        <v>Month 273</v>
      </c>
      <c r="JQ48" s="1" t="str">
        <f t="shared" si="27"/>
        <v>Month 274</v>
      </c>
      <c r="JR48" s="1" t="str">
        <f t="shared" si="27"/>
        <v>Month 275</v>
      </c>
      <c r="JS48" s="1" t="str">
        <f t="shared" si="27"/>
        <v>Month 276</v>
      </c>
      <c r="JT48" s="1" t="str">
        <f t="shared" si="27"/>
        <v>Month 277</v>
      </c>
      <c r="JU48" s="1" t="str">
        <f t="shared" si="27"/>
        <v>Month 278</v>
      </c>
      <c r="JV48" s="1" t="str">
        <f t="shared" si="27"/>
        <v>Month 279</v>
      </c>
      <c r="JW48" s="1" t="str">
        <f t="shared" si="27"/>
        <v>Month 280</v>
      </c>
      <c r="JX48" s="1" t="str">
        <f t="shared" si="27"/>
        <v>Month 281</v>
      </c>
      <c r="JY48" s="1" t="str">
        <f t="shared" si="27"/>
        <v>Month 282</v>
      </c>
      <c r="JZ48" s="1" t="str">
        <f t="shared" si="27"/>
        <v>Month 283</v>
      </c>
      <c r="KA48" s="1" t="str">
        <f t="shared" si="27"/>
        <v>Month 284</v>
      </c>
      <c r="KB48" s="1" t="str">
        <f t="shared" si="27"/>
        <v>Month 285</v>
      </c>
      <c r="KC48" s="1" t="str">
        <f t="shared" si="27"/>
        <v>Month 286</v>
      </c>
      <c r="KD48" s="1" t="str">
        <f t="shared" si="27"/>
        <v>Month 287</v>
      </c>
      <c r="KE48" s="1" t="str">
        <f t="shared" si="27"/>
        <v>Month 288</v>
      </c>
      <c r="KF48" s="1" t="str">
        <f t="shared" si="27"/>
        <v>Month 289</v>
      </c>
      <c r="KG48" s="1" t="str">
        <f t="shared" si="27"/>
        <v>Month 290</v>
      </c>
      <c r="KH48" s="1" t="str">
        <f t="shared" si="27"/>
        <v>Month 291</v>
      </c>
      <c r="KI48" s="1" t="str">
        <f t="shared" si="27"/>
        <v>Month 292</v>
      </c>
      <c r="KJ48" s="1" t="str">
        <f t="shared" si="27"/>
        <v>Month 293</v>
      </c>
      <c r="KK48" s="1" t="str">
        <f t="shared" si="27"/>
        <v>Month 294</v>
      </c>
      <c r="KL48" s="1" t="str">
        <f t="shared" si="27"/>
        <v>Month 295</v>
      </c>
      <c r="KM48" s="1" t="str">
        <f t="shared" si="27"/>
        <v>Month 296</v>
      </c>
      <c r="KN48" s="1" t="str">
        <f t="shared" si="27"/>
        <v>Month 297</v>
      </c>
      <c r="KO48" s="1" t="str">
        <f t="shared" si="27"/>
        <v>Month 298</v>
      </c>
      <c r="KP48" s="1" t="str">
        <f t="shared" si="27"/>
        <v>Month 299</v>
      </c>
      <c r="KQ48" s="1" t="str">
        <f t="shared" si="27"/>
        <v>Month 300</v>
      </c>
      <c r="KR48" s="1" t="str">
        <f t="shared" si="27"/>
        <v>Month 301</v>
      </c>
      <c r="KS48" s="1" t="str">
        <f t="shared" si="27"/>
        <v>Month 302</v>
      </c>
      <c r="KT48" s="1" t="str">
        <f t="shared" si="27"/>
        <v>Month 303</v>
      </c>
      <c r="KU48" s="1" t="str">
        <f t="shared" si="27"/>
        <v>Month 304</v>
      </c>
      <c r="KV48" s="1" t="str">
        <f t="shared" si="27"/>
        <v>Month 305</v>
      </c>
      <c r="KW48" s="1" t="str">
        <f t="shared" si="27"/>
        <v>Month 306</v>
      </c>
      <c r="KX48" s="1" t="str">
        <f t="shared" si="27"/>
        <v>Month 307</v>
      </c>
      <c r="KY48" s="1" t="str">
        <f t="shared" si="27"/>
        <v>Month 308</v>
      </c>
      <c r="KZ48" s="1" t="str">
        <f t="shared" si="27"/>
        <v>Month 309</v>
      </c>
      <c r="LA48" s="1" t="str">
        <f t="shared" si="27"/>
        <v>Month 310</v>
      </c>
      <c r="LB48" s="1" t="str">
        <f t="shared" si="27"/>
        <v>Month 311</v>
      </c>
      <c r="LC48" s="1" t="str">
        <f t="shared" si="27"/>
        <v>Month 312</v>
      </c>
      <c r="LD48" s="1" t="str">
        <f t="shared" si="27"/>
        <v>Month 313</v>
      </c>
      <c r="LE48" s="1" t="str">
        <f t="shared" si="27"/>
        <v>Month 314</v>
      </c>
      <c r="LF48" s="1" t="str">
        <f t="shared" si="27"/>
        <v>Month 315</v>
      </c>
      <c r="LG48" s="1" t="str">
        <f t="shared" si="27"/>
        <v>Month 316</v>
      </c>
      <c r="LH48" s="1" t="str">
        <f t="shared" si="27"/>
        <v>Month 317</v>
      </c>
      <c r="LI48" s="1" t="str">
        <f t="shared" si="27"/>
        <v>Month 318</v>
      </c>
      <c r="LJ48" s="1" t="str">
        <f t="shared" si="27"/>
        <v>Month 319</v>
      </c>
      <c r="LK48" s="1" t="str">
        <f t="shared" si="27"/>
        <v>Month 320</v>
      </c>
      <c r="LL48" s="1" t="str">
        <f t="shared" si="27"/>
        <v>Month 321</v>
      </c>
      <c r="LM48" s="1" t="str">
        <f t="shared" si="28"/>
        <v>Month 322</v>
      </c>
      <c r="LN48" s="1" t="str">
        <f t="shared" si="28"/>
        <v>Month 323</v>
      </c>
      <c r="LO48" s="1" t="str">
        <f t="shared" si="28"/>
        <v>Month 324</v>
      </c>
      <c r="LP48" s="1" t="str">
        <f t="shared" si="28"/>
        <v>Month 325</v>
      </c>
      <c r="LQ48" s="1" t="str">
        <f t="shared" si="28"/>
        <v>Month 326</v>
      </c>
      <c r="LR48" s="1" t="str">
        <f t="shared" si="28"/>
        <v>Month 327</v>
      </c>
      <c r="LS48" s="1" t="str">
        <f t="shared" si="28"/>
        <v>Month 328</v>
      </c>
      <c r="LT48" s="1" t="str">
        <f t="shared" si="28"/>
        <v>Month 329</v>
      </c>
      <c r="LU48" s="1" t="str">
        <f t="shared" si="28"/>
        <v>Month 330</v>
      </c>
      <c r="LV48" s="1" t="str">
        <f t="shared" si="28"/>
        <v>Month 331</v>
      </c>
      <c r="LW48" s="1" t="str">
        <f t="shared" si="28"/>
        <v>Month 332</v>
      </c>
      <c r="LX48" s="1" t="str">
        <f t="shared" si="28"/>
        <v>Month 333</v>
      </c>
      <c r="LY48" s="1" t="str">
        <f t="shared" si="28"/>
        <v>Month 334</v>
      </c>
      <c r="LZ48" s="1" t="str">
        <f t="shared" si="28"/>
        <v>Month 335</v>
      </c>
      <c r="MA48" s="1" t="str">
        <f t="shared" si="28"/>
        <v>Month 336</v>
      </c>
      <c r="MB48" s="1" t="str">
        <f t="shared" si="28"/>
        <v>Month 337</v>
      </c>
      <c r="MC48" s="1" t="str">
        <f t="shared" si="28"/>
        <v>Month 338</v>
      </c>
      <c r="MD48" s="1" t="str">
        <f t="shared" si="28"/>
        <v>Month 339</v>
      </c>
      <c r="ME48" s="1" t="str">
        <f t="shared" si="28"/>
        <v>Month 340</v>
      </c>
      <c r="MF48" s="1" t="str">
        <f t="shared" si="28"/>
        <v>Month 341</v>
      </c>
      <c r="MG48" s="1" t="str">
        <f t="shared" si="28"/>
        <v>Month 342</v>
      </c>
      <c r="MH48" s="1" t="str">
        <f t="shared" si="28"/>
        <v>Month 343</v>
      </c>
      <c r="MI48" s="1" t="str">
        <f t="shared" si="28"/>
        <v>Month 344</v>
      </c>
      <c r="MJ48" s="1" t="str">
        <f t="shared" si="28"/>
        <v>Month 345</v>
      </c>
      <c r="MK48" s="1" t="str">
        <f t="shared" si="28"/>
        <v>Month 346</v>
      </c>
      <c r="ML48" s="1" t="str">
        <f t="shared" si="28"/>
        <v>Month 347</v>
      </c>
      <c r="MM48" s="1" t="str">
        <f t="shared" si="28"/>
        <v>Month 348</v>
      </c>
      <c r="MN48" s="1" t="str">
        <f t="shared" si="28"/>
        <v>Month 349</v>
      </c>
      <c r="MO48" s="1" t="str">
        <f t="shared" si="28"/>
        <v>Month 350</v>
      </c>
      <c r="MP48" s="1" t="str">
        <f t="shared" si="28"/>
        <v>Month 351</v>
      </c>
      <c r="MQ48" s="1" t="str">
        <f t="shared" si="28"/>
        <v>Month 352</v>
      </c>
      <c r="MR48" s="1" t="str">
        <f t="shared" si="28"/>
        <v>Month 353</v>
      </c>
      <c r="MS48" s="1" t="str">
        <f t="shared" si="28"/>
        <v>Month 354</v>
      </c>
      <c r="MT48" s="1" t="str">
        <f t="shared" si="28"/>
        <v>Month 355</v>
      </c>
      <c r="MU48" s="1" t="str">
        <f t="shared" si="28"/>
        <v>Month 356</v>
      </c>
      <c r="MV48" s="1" t="str">
        <f t="shared" si="28"/>
        <v>Month 357</v>
      </c>
      <c r="MW48" s="1" t="str">
        <f t="shared" si="28"/>
        <v>Month 358</v>
      </c>
      <c r="MX48" s="1" t="str">
        <f t="shared" si="28"/>
        <v>Month 359</v>
      </c>
      <c r="MY48" s="1" t="str">
        <f t="shared" si="28"/>
        <v>Month 360</v>
      </c>
    </row>
    <row r="49" spans="1:363" x14ac:dyDescent="0.35">
      <c r="C49" t="s">
        <v>662</v>
      </c>
      <c r="D49" s="22"/>
      <c r="F49" s="22"/>
      <c r="H49" s="22"/>
      <c r="J49" s="22"/>
      <c r="L49" s="22"/>
      <c r="N49" s="22"/>
      <c r="P49" s="22"/>
      <c r="R49" s="22"/>
      <c r="T49" s="22"/>
      <c r="V49" s="22"/>
      <c r="X49" s="22"/>
      <c r="Z49" s="22"/>
      <c r="AB49" s="22"/>
      <c r="AD49" s="22"/>
      <c r="AF49" s="22"/>
      <c r="AH49" s="22"/>
      <c r="AJ49" s="22"/>
      <c r="AL49" s="22"/>
      <c r="AN49" s="22"/>
      <c r="AP49" s="22"/>
      <c r="AR49" s="22"/>
      <c r="AT49" s="22"/>
      <c r="AV49" s="22"/>
      <c r="AX49" s="22"/>
      <c r="AZ49" s="22"/>
      <c r="BB49" s="22"/>
      <c r="BD49" s="22"/>
      <c r="BF49" s="22"/>
      <c r="BH49" s="22"/>
      <c r="BJ49" s="22"/>
      <c r="BL49" s="22"/>
      <c r="BN49" s="22"/>
      <c r="BP49" s="22"/>
      <c r="BR49" s="22"/>
      <c r="BT49" s="22"/>
      <c r="BV49" s="22"/>
      <c r="BX49" s="22"/>
      <c r="BZ49" s="22"/>
      <c r="CB49" s="22"/>
      <c r="CD49" s="22"/>
      <c r="CF49" s="22"/>
      <c r="CH49" s="22"/>
      <c r="CJ49" s="22"/>
      <c r="CL49" s="22"/>
      <c r="CN49" s="22"/>
      <c r="CP49" s="22"/>
      <c r="CR49" s="22"/>
      <c r="CT49" s="22"/>
      <c r="CV49" s="22"/>
      <c r="CX49" s="22"/>
      <c r="CZ49" s="22"/>
      <c r="DB49" s="22"/>
      <c r="DD49" s="22"/>
      <c r="DF49" s="22"/>
      <c r="DH49" s="22"/>
      <c r="DJ49" s="22"/>
      <c r="DL49" s="22"/>
      <c r="DN49" s="22"/>
      <c r="DP49" s="22"/>
      <c r="DR49" s="22"/>
      <c r="DT49" s="22"/>
      <c r="DV49" s="22"/>
      <c r="DX49" s="22"/>
      <c r="DZ49" s="22"/>
      <c r="EB49" s="22"/>
      <c r="ED49" s="22"/>
      <c r="EF49" s="22"/>
      <c r="EH49" s="22"/>
      <c r="EJ49" s="22"/>
      <c r="EL49" s="22"/>
      <c r="EN49" s="22"/>
      <c r="EP49" s="22"/>
      <c r="ER49" s="22"/>
      <c r="ET49" s="22"/>
      <c r="EV49" s="22"/>
      <c r="EX49" s="22"/>
      <c r="EZ49" s="22"/>
      <c r="FB49" s="22"/>
      <c r="FD49" s="22"/>
      <c r="FF49" s="22"/>
      <c r="FH49" s="22"/>
      <c r="FJ49" s="22"/>
      <c r="FL49" s="22"/>
      <c r="FN49" s="22"/>
      <c r="FP49" s="22"/>
      <c r="FR49" s="22"/>
      <c r="FT49" s="22"/>
      <c r="FV49" s="22"/>
      <c r="FX49" s="22"/>
      <c r="FZ49" s="22"/>
      <c r="GB49" s="22"/>
      <c r="GD49" s="22"/>
      <c r="GF49" s="22"/>
      <c r="GH49" s="22"/>
      <c r="GJ49" s="22"/>
      <c r="GL49" s="22"/>
      <c r="GN49" s="22"/>
      <c r="GP49" s="22"/>
      <c r="GR49" s="22"/>
      <c r="GT49" s="22"/>
      <c r="GV49" s="22"/>
      <c r="GX49" s="22"/>
      <c r="GZ49" s="22"/>
      <c r="HB49" s="22"/>
      <c r="HD49" s="22"/>
      <c r="HF49" s="22"/>
      <c r="HH49" s="22"/>
      <c r="HJ49" s="22"/>
      <c r="HL49" s="22"/>
      <c r="HN49" s="22"/>
      <c r="HP49" s="22"/>
      <c r="HR49" s="22"/>
      <c r="HT49" s="22"/>
      <c r="HV49" s="22"/>
      <c r="HX49" s="22"/>
      <c r="HZ49" s="22"/>
      <c r="IB49" s="22"/>
      <c r="ID49" s="22"/>
      <c r="IF49" s="22"/>
      <c r="IH49" s="22"/>
      <c r="IJ49" s="22"/>
      <c r="IL49" s="22"/>
      <c r="IN49" s="22"/>
      <c r="IP49" s="22"/>
      <c r="IR49" s="22"/>
      <c r="IT49" s="22"/>
      <c r="IV49" s="22"/>
      <c r="IX49" s="22"/>
      <c r="IZ49" s="22"/>
      <c r="JB49" s="22"/>
      <c r="JD49" s="22"/>
      <c r="JF49" s="22"/>
      <c r="JH49" s="22"/>
      <c r="JJ49" s="22"/>
      <c r="JL49" s="22"/>
      <c r="JN49" s="22"/>
      <c r="JP49" s="22"/>
      <c r="JR49" s="22"/>
      <c r="JT49" s="22"/>
      <c r="JV49" s="22"/>
      <c r="JX49" s="22"/>
      <c r="JZ49" s="22"/>
      <c r="KB49" s="22"/>
      <c r="KD49" s="22"/>
      <c r="KF49" s="22"/>
      <c r="KH49" s="22"/>
      <c r="KJ49" s="22"/>
      <c r="KL49" s="22"/>
      <c r="KN49" s="22"/>
      <c r="KP49" s="22"/>
      <c r="KR49" s="22"/>
      <c r="KT49" s="22"/>
      <c r="KV49" s="22"/>
      <c r="KX49" s="22"/>
      <c r="KZ49" s="22"/>
      <c r="LB49" s="22"/>
      <c r="LD49" s="22"/>
      <c r="LF49" s="22"/>
      <c r="LH49" s="22"/>
      <c r="LJ49" s="22"/>
      <c r="LL49" s="22"/>
      <c r="LN49" s="22"/>
      <c r="LP49" s="22"/>
      <c r="LR49" s="22"/>
      <c r="LT49" s="22"/>
      <c r="LV49" s="22"/>
      <c r="LX49" s="22"/>
      <c r="LZ49" s="22"/>
      <c r="MB49" s="22"/>
      <c r="MD49" s="22"/>
      <c r="MF49" s="22"/>
      <c r="MH49" s="22"/>
      <c r="MJ49" s="22"/>
      <c r="ML49" s="22"/>
      <c r="MN49" s="22"/>
      <c r="MP49" s="22"/>
      <c r="MR49" s="22"/>
      <c r="MT49" s="22"/>
      <c r="MV49" s="22"/>
      <c r="MX49" s="22"/>
    </row>
    <row r="50" spans="1:363" x14ac:dyDescent="0.35">
      <c r="C50" t="s">
        <v>344</v>
      </c>
      <c r="D50" s="22">
        <f>IF($D$15&lt;=D47,IF(($D$15=D47),$D$19,IF(($D$15+$D$14-1)&gt;=D47,$D$20,0)),0)</f>
        <v>1840000</v>
      </c>
      <c r="E50">
        <f t="shared" ref="E50:BP50" si="29">IF($D$15&lt;=E47,IF(($D$15=E47),$D$19,IF(($D$15+$D$14-1)&gt;=E47,$D$20,0)),0)</f>
        <v>1600000</v>
      </c>
      <c r="F50" s="22">
        <f t="shared" si="29"/>
        <v>1600000</v>
      </c>
      <c r="G50">
        <f t="shared" si="29"/>
        <v>1600000</v>
      </c>
      <c r="H50" s="22">
        <f t="shared" si="29"/>
        <v>1600000</v>
      </c>
      <c r="I50">
        <f t="shared" si="29"/>
        <v>1600000</v>
      </c>
      <c r="J50" s="22">
        <f t="shared" si="29"/>
        <v>1600000</v>
      </c>
      <c r="K50">
        <f t="shared" si="29"/>
        <v>1600000</v>
      </c>
      <c r="L50" s="22">
        <f t="shared" si="29"/>
        <v>1600000</v>
      </c>
      <c r="M50">
        <f t="shared" si="29"/>
        <v>1600000</v>
      </c>
      <c r="N50" s="22">
        <f t="shared" si="29"/>
        <v>1600000</v>
      </c>
      <c r="O50">
        <f t="shared" si="29"/>
        <v>1600000</v>
      </c>
      <c r="P50" s="22">
        <f t="shared" si="29"/>
        <v>1600000</v>
      </c>
      <c r="Q50">
        <f t="shared" si="29"/>
        <v>1600000</v>
      </c>
      <c r="R50" s="22">
        <f t="shared" si="29"/>
        <v>1600000</v>
      </c>
      <c r="S50">
        <f t="shared" si="29"/>
        <v>0</v>
      </c>
      <c r="T50" s="22">
        <f t="shared" si="29"/>
        <v>0</v>
      </c>
      <c r="U50">
        <f t="shared" si="29"/>
        <v>0</v>
      </c>
      <c r="V50" s="22">
        <f t="shared" si="29"/>
        <v>0</v>
      </c>
      <c r="W50">
        <f t="shared" si="29"/>
        <v>0</v>
      </c>
      <c r="X50" s="22">
        <f t="shared" si="29"/>
        <v>0</v>
      </c>
      <c r="Y50">
        <f t="shared" si="29"/>
        <v>0</v>
      </c>
      <c r="Z50" s="22">
        <f t="shared" si="29"/>
        <v>0</v>
      </c>
      <c r="AA50">
        <f t="shared" si="29"/>
        <v>0</v>
      </c>
      <c r="AB50" s="22">
        <f t="shared" si="29"/>
        <v>0</v>
      </c>
      <c r="AC50">
        <f t="shared" si="29"/>
        <v>0</v>
      </c>
      <c r="AD50" s="22">
        <f t="shared" si="29"/>
        <v>0</v>
      </c>
      <c r="AE50">
        <f t="shared" si="29"/>
        <v>0</v>
      </c>
      <c r="AF50" s="22">
        <f t="shared" si="29"/>
        <v>0</v>
      </c>
      <c r="AG50">
        <f t="shared" si="29"/>
        <v>0</v>
      </c>
      <c r="AH50" s="22">
        <f t="shared" si="29"/>
        <v>0</v>
      </c>
      <c r="AI50">
        <f t="shared" si="29"/>
        <v>0</v>
      </c>
      <c r="AJ50" s="22">
        <f t="shared" si="29"/>
        <v>0</v>
      </c>
      <c r="AK50">
        <f t="shared" si="29"/>
        <v>0</v>
      </c>
      <c r="AL50" s="22">
        <f t="shared" si="29"/>
        <v>0</v>
      </c>
      <c r="AM50">
        <f t="shared" si="29"/>
        <v>0</v>
      </c>
      <c r="AN50" s="22">
        <f t="shared" si="29"/>
        <v>0</v>
      </c>
      <c r="AO50">
        <f t="shared" si="29"/>
        <v>0</v>
      </c>
      <c r="AP50" s="22">
        <f t="shared" si="29"/>
        <v>0</v>
      </c>
      <c r="AQ50">
        <f t="shared" si="29"/>
        <v>0</v>
      </c>
      <c r="AR50" s="22">
        <f t="shared" si="29"/>
        <v>0</v>
      </c>
      <c r="AS50">
        <f t="shared" si="29"/>
        <v>0</v>
      </c>
      <c r="AT50" s="22">
        <f t="shared" si="29"/>
        <v>0</v>
      </c>
      <c r="AU50">
        <f t="shared" si="29"/>
        <v>0</v>
      </c>
      <c r="AV50" s="22">
        <f t="shared" si="29"/>
        <v>0</v>
      </c>
      <c r="AW50">
        <f t="shared" si="29"/>
        <v>0</v>
      </c>
      <c r="AX50" s="22">
        <f t="shared" si="29"/>
        <v>0</v>
      </c>
      <c r="AY50">
        <f t="shared" si="29"/>
        <v>0</v>
      </c>
      <c r="AZ50" s="22">
        <f t="shared" si="29"/>
        <v>0</v>
      </c>
      <c r="BA50">
        <f t="shared" si="29"/>
        <v>0</v>
      </c>
      <c r="BB50" s="22">
        <f t="shared" si="29"/>
        <v>0</v>
      </c>
      <c r="BC50">
        <f t="shared" si="29"/>
        <v>0</v>
      </c>
      <c r="BD50" s="22">
        <f t="shared" si="29"/>
        <v>0</v>
      </c>
      <c r="BE50">
        <f t="shared" si="29"/>
        <v>0</v>
      </c>
      <c r="BF50" s="22">
        <f t="shared" si="29"/>
        <v>0</v>
      </c>
      <c r="BG50">
        <f t="shared" si="29"/>
        <v>0</v>
      </c>
      <c r="BH50" s="22">
        <f t="shared" si="29"/>
        <v>0</v>
      </c>
      <c r="BI50">
        <f t="shared" si="29"/>
        <v>0</v>
      </c>
      <c r="BJ50" s="22">
        <f t="shared" si="29"/>
        <v>0</v>
      </c>
      <c r="BK50">
        <f t="shared" si="29"/>
        <v>0</v>
      </c>
      <c r="BL50" s="22">
        <f t="shared" si="29"/>
        <v>0</v>
      </c>
      <c r="BM50">
        <f t="shared" si="29"/>
        <v>0</v>
      </c>
      <c r="BN50" s="22">
        <f t="shared" si="29"/>
        <v>0</v>
      </c>
      <c r="BO50">
        <f t="shared" si="29"/>
        <v>0</v>
      </c>
      <c r="BP50" s="22">
        <f t="shared" si="29"/>
        <v>0</v>
      </c>
      <c r="BQ50">
        <f t="shared" ref="BQ50:EB50" si="30">IF($D$15&lt;=BQ47,IF(($D$15=BQ47),$D$19,IF(($D$15+$D$14-1)&gt;=BQ47,$D$20,0)),0)</f>
        <v>0</v>
      </c>
      <c r="BR50" s="22">
        <f t="shared" si="30"/>
        <v>0</v>
      </c>
      <c r="BS50">
        <f t="shared" si="30"/>
        <v>0</v>
      </c>
      <c r="BT50" s="22">
        <f t="shared" si="30"/>
        <v>0</v>
      </c>
      <c r="BU50">
        <f t="shared" si="30"/>
        <v>0</v>
      </c>
      <c r="BV50" s="22">
        <f t="shared" si="30"/>
        <v>0</v>
      </c>
      <c r="BW50">
        <f t="shared" si="30"/>
        <v>0</v>
      </c>
      <c r="BX50" s="22">
        <f t="shared" si="30"/>
        <v>0</v>
      </c>
      <c r="BY50">
        <f t="shared" si="30"/>
        <v>0</v>
      </c>
      <c r="BZ50" s="22">
        <f t="shared" si="30"/>
        <v>0</v>
      </c>
      <c r="CA50">
        <f t="shared" si="30"/>
        <v>0</v>
      </c>
      <c r="CB50" s="22">
        <f t="shared" si="30"/>
        <v>0</v>
      </c>
      <c r="CC50">
        <f t="shared" si="30"/>
        <v>0</v>
      </c>
      <c r="CD50" s="22">
        <f t="shared" si="30"/>
        <v>0</v>
      </c>
      <c r="CE50">
        <f t="shared" si="30"/>
        <v>0</v>
      </c>
      <c r="CF50" s="22">
        <f t="shared" si="30"/>
        <v>0</v>
      </c>
      <c r="CG50">
        <f t="shared" si="30"/>
        <v>0</v>
      </c>
      <c r="CH50" s="22">
        <f t="shared" si="30"/>
        <v>0</v>
      </c>
      <c r="CI50">
        <f t="shared" si="30"/>
        <v>0</v>
      </c>
      <c r="CJ50" s="22">
        <f t="shared" si="30"/>
        <v>0</v>
      </c>
      <c r="CK50">
        <f t="shared" si="30"/>
        <v>0</v>
      </c>
      <c r="CL50" s="22">
        <f t="shared" si="30"/>
        <v>0</v>
      </c>
      <c r="CM50">
        <f t="shared" si="30"/>
        <v>0</v>
      </c>
      <c r="CN50" s="22">
        <f t="shared" si="30"/>
        <v>0</v>
      </c>
      <c r="CO50">
        <f t="shared" si="30"/>
        <v>0</v>
      </c>
      <c r="CP50" s="22">
        <f t="shared" si="30"/>
        <v>0</v>
      </c>
      <c r="CQ50">
        <f t="shared" si="30"/>
        <v>0</v>
      </c>
      <c r="CR50" s="22">
        <f t="shared" si="30"/>
        <v>0</v>
      </c>
      <c r="CS50">
        <f t="shared" si="30"/>
        <v>0</v>
      </c>
      <c r="CT50" s="22">
        <f t="shared" si="30"/>
        <v>0</v>
      </c>
      <c r="CU50">
        <f t="shared" si="30"/>
        <v>0</v>
      </c>
      <c r="CV50" s="22">
        <f t="shared" si="30"/>
        <v>0</v>
      </c>
      <c r="CW50">
        <f t="shared" si="30"/>
        <v>0</v>
      </c>
      <c r="CX50" s="22">
        <f t="shared" si="30"/>
        <v>0</v>
      </c>
      <c r="CY50">
        <f t="shared" si="30"/>
        <v>0</v>
      </c>
      <c r="CZ50" s="22">
        <f t="shared" si="30"/>
        <v>0</v>
      </c>
      <c r="DA50">
        <f t="shared" si="30"/>
        <v>0</v>
      </c>
      <c r="DB50" s="22">
        <f t="shared" si="30"/>
        <v>0</v>
      </c>
      <c r="DC50">
        <f t="shared" si="30"/>
        <v>0</v>
      </c>
      <c r="DD50" s="22">
        <f t="shared" si="30"/>
        <v>0</v>
      </c>
      <c r="DE50">
        <f t="shared" si="30"/>
        <v>0</v>
      </c>
      <c r="DF50" s="22">
        <f t="shared" si="30"/>
        <v>0</v>
      </c>
      <c r="DG50">
        <f t="shared" si="30"/>
        <v>0</v>
      </c>
      <c r="DH50" s="22">
        <f t="shared" si="30"/>
        <v>0</v>
      </c>
      <c r="DI50">
        <f t="shared" si="30"/>
        <v>0</v>
      </c>
      <c r="DJ50" s="22">
        <f t="shared" si="30"/>
        <v>0</v>
      </c>
      <c r="DK50">
        <f t="shared" si="30"/>
        <v>0</v>
      </c>
      <c r="DL50" s="22">
        <f t="shared" si="30"/>
        <v>0</v>
      </c>
      <c r="DM50">
        <f t="shared" si="30"/>
        <v>0</v>
      </c>
      <c r="DN50" s="22">
        <f t="shared" si="30"/>
        <v>0</v>
      </c>
      <c r="DO50">
        <f t="shared" si="30"/>
        <v>0</v>
      </c>
      <c r="DP50" s="22">
        <f t="shared" si="30"/>
        <v>0</v>
      </c>
      <c r="DQ50">
        <f t="shared" si="30"/>
        <v>0</v>
      </c>
      <c r="DR50" s="22">
        <f t="shared" si="30"/>
        <v>0</v>
      </c>
      <c r="DS50">
        <f t="shared" si="30"/>
        <v>0</v>
      </c>
      <c r="DT50" s="22">
        <f t="shared" si="30"/>
        <v>0</v>
      </c>
      <c r="DU50">
        <f t="shared" si="30"/>
        <v>0</v>
      </c>
      <c r="DV50" s="22">
        <f t="shared" si="30"/>
        <v>0</v>
      </c>
      <c r="DW50">
        <f t="shared" si="30"/>
        <v>0</v>
      </c>
      <c r="DX50" s="22">
        <f t="shared" si="30"/>
        <v>0</v>
      </c>
      <c r="DY50">
        <f t="shared" si="30"/>
        <v>0</v>
      </c>
      <c r="DZ50" s="22">
        <f t="shared" si="30"/>
        <v>0</v>
      </c>
      <c r="EA50">
        <f t="shared" si="30"/>
        <v>0</v>
      </c>
      <c r="EB50" s="22">
        <f t="shared" si="30"/>
        <v>0</v>
      </c>
      <c r="EC50">
        <f t="shared" ref="EC50:GN50" si="31">IF($D$15&lt;=EC47,IF(($D$15=EC47),$D$19,IF(($D$15+$D$14-1)&gt;=EC47,$D$20,0)),0)</f>
        <v>0</v>
      </c>
      <c r="ED50" s="22">
        <f t="shared" si="31"/>
        <v>0</v>
      </c>
      <c r="EE50">
        <f t="shared" si="31"/>
        <v>0</v>
      </c>
      <c r="EF50" s="22">
        <f t="shared" si="31"/>
        <v>0</v>
      </c>
      <c r="EG50">
        <f t="shared" si="31"/>
        <v>0</v>
      </c>
      <c r="EH50" s="22">
        <f t="shared" si="31"/>
        <v>0</v>
      </c>
      <c r="EI50">
        <f t="shared" si="31"/>
        <v>0</v>
      </c>
      <c r="EJ50" s="22">
        <f t="shared" si="31"/>
        <v>0</v>
      </c>
      <c r="EK50">
        <f t="shared" si="31"/>
        <v>0</v>
      </c>
      <c r="EL50" s="22">
        <f t="shared" si="31"/>
        <v>0</v>
      </c>
      <c r="EM50">
        <f t="shared" si="31"/>
        <v>0</v>
      </c>
      <c r="EN50" s="22">
        <f t="shared" si="31"/>
        <v>0</v>
      </c>
      <c r="EO50">
        <f t="shared" si="31"/>
        <v>0</v>
      </c>
      <c r="EP50" s="22">
        <f t="shared" si="31"/>
        <v>0</v>
      </c>
      <c r="EQ50">
        <f t="shared" si="31"/>
        <v>0</v>
      </c>
      <c r="ER50" s="22">
        <f t="shared" si="31"/>
        <v>0</v>
      </c>
      <c r="ES50">
        <f t="shared" si="31"/>
        <v>0</v>
      </c>
      <c r="ET50" s="22">
        <f t="shared" si="31"/>
        <v>0</v>
      </c>
      <c r="EU50">
        <f t="shared" si="31"/>
        <v>0</v>
      </c>
      <c r="EV50" s="22">
        <f t="shared" si="31"/>
        <v>0</v>
      </c>
      <c r="EW50">
        <f t="shared" si="31"/>
        <v>0</v>
      </c>
      <c r="EX50" s="22">
        <f t="shared" si="31"/>
        <v>0</v>
      </c>
      <c r="EY50">
        <f t="shared" si="31"/>
        <v>0</v>
      </c>
      <c r="EZ50" s="22">
        <f t="shared" si="31"/>
        <v>0</v>
      </c>
      <c r="FA50">
        <f t="shared" si="31"/>
        <v>0</v>
      </c>
      <c r="FB50" s="22">
        <f t="shared" si="31"/>
        <v>0</v>
      </c>
      <c r="FC50">
        <f t="shared" si="31"/>
        <v>0</v>
      </c>
      <c r="FD50" s="22">
        <f t="shared" si="31"/>
        <v>0</v>
      </c>
      <c r="FE50">
        <f t="shared" si="31"/>
        <v>0</v>
      </c>
      <c r="FF50" s="22">
        <f t="shared" si="31"/>
        <v>0</v>
      </c>
      <c r="FG50">
        <f t="shared" si="31"/>
        <v>0</v>
      </c>
      <c r="FH50" s="22">
        <f t="shared" si="31"/>
        <v>0</v>
      </c>
      <c r="FI50">
        <f t="shared" si="31"/>
        <v>0</v>
      </c>
      <c r="FJ50" s="22">
        <f t="shared" si="31"/>
        <v>0</v>
      </c>
      <c r="FK50">
        <f t="shared" si="31"/>
        <v>0</v>
      </c>
      <c r="FL50" s="22">
        <f t="shared" si="31"/>
        <v>0</v>
      </c>
      <c r="FM50">
        <f t="shared" si="31"/>
        <v>0</v>
      </c>
      <c r="FN50" s="22">
        <f t="shared" si="31"/>
        <v>0</v>
      </c>
      <c r="FO50">
        <f t="shared" si="31"/>
        <v>0</v>
      </c>
      <c r="FP50" s="22">
        <f t="shared" si="31"/>
        <v>0</v>
      </c>
      <c r="FQ50">
        <f t="shared" si="31"/>
        <v>0</v>
      </c>
      <c r="FR50" s="22">
        <f t="shared" si="31"/>
        <v>0</v>
      </c>
      <c r="FS50">
        <f t="shared" si="31"/>
        <v>0</v>
      </c>
      <c r="FT50" s="22">
        <f t="shared" si="31"/>
        <v>0</v>
      </c>
      <c r="FU50">
        <f t="shared" si="31"/>
        <v>0</v>
      </c>
      <c r="FV50" s="22">
        <f t="shared" si="31"/>
        <v>0</v>
      </c>
      <c r="FW50">
        <f t="shared" si="31"/>
        <v>0</v>
      </c>
      <c r="FX50" s="22">
        <f t="shared" si="31"/>
        <v>0</v>
      </c>
      <c r="FY50">
        <f t="shared" si="31"/>
        <v>0</v>
      </c>
      <c r="FZ50" s="22">
        <f t="shared" si="31"/>
        <v>0</v>
      </c>
      <c r="GA50">
        <f t="shared" si="31"/>
        <v>0</v>
      </c>
      <c r="GB50" s="22">
        <f t="shared" si="31"/>
        <v>0</v>
      </c>
      <c r="GC50">
        <f t="shared" si="31"/>
        <v>0</v>
      </c>
      <c r="GD50" s="22">
        <f t="shared" si="31"/>
        <v>0</v>
      </c>
      <c r="GE50">
        <f t="shared" si="31"/>
        <v>0</v>
      </c>
      <c r="GF50" s="22">
        <f t="shared" si="31"/>
        <v>0</v>
      </c>
      <c r="GG50">
        <f t="shared" si="31"/>
        <v>0</v>
      </c>
      <c r="GH50" s="22">
        <f t="shared" si="31"/>
        <v>0</v>
      </c>
      <c r="GI50">
        <f t="shared" si="31"/>
        <v>0</v>
      </c>
      <c r="GJ50" s="22">
        <f t="shared" si="31"/>
        <v>0</v>
      </c>
      <c r="GK50">
        <f t="shared" si="31"/>
        <v>0</v>
      </c>
      <c r="GL50" s="22">
        <f t="shared" si="31"/>
        <v>0</v>
      </c>
      <c r="GM50">
        <f t="shared" si="31"/>
        <v>0</v>
      </c>
      <c r="GN50" s="22">
        <f t="shared" si="31"/>
        <v>0</v>
      </c>
      <c r="GO50">
        <f t="shared" ref="GO50:IZ50" si="32">IF($D$15&lt;=GO47,IF(($D$15=GO47),$D$19,IF(($D$15+$D$14-1)&gt;=GO47,$D$20,0)),0)</f>
        <v>0</v>
      </c>
      <c r="GP50" s="22">
        <f t="shared" si="32"/>
        <v>0</v>
      </c>
      <c r="GQ50">
        <f t="shared" si="32"/>
        <v>0</v>
      </c>
      <c r="GR50" s="22">
        <f t="shared" si="32"/>
        <v>0</v>
      </c>
      <c r="GS50">
        <f t="shared" si="32"/>
        <v>0</v>
      </c>
      <c r="GT50" s="22">
        <f t="shared" si="32"/>
        <v>0</v>
      </c>
      <c r="GU50">
        <f t="shared" si="32"/>
        <v>0</v>
      </c>
      <c r="GV50" s="22">
        <f t="shared" si="32"/>
        <v>0</v>
      </c>
      <c r="GW50">
        <f t="shared" si="32"/>
        <v>0</v>
      </c>
      <c r="GX50" s="22">
        <f t="shared" si="32"/>
        <v>0</v>
      </c>
      <c r="GY50">
        <f t="shared" si="32"/>
        <v>0</v>
      </c>
      <c r="GZ50" s="22">
        <f t="shared" si="32"/>
        <v>0</v>
      </c>
      <c r="HA50">
        <f t="shared" si="32"/>
        <v>0</v>
      </c>
      <c r="HB50" s="22">
        <f t="shared" si="32"/>
        <v>0</v>
      </c>
      <c r="HC50">
        <f t="shared" si="32"/>
        <v>0</v>
      </c>
      <c r="HD50" s="22">
        <f t="shared" si="32"/>
        <v>0</v>
      </c>
      <c r="HE50">
        <f t="shared" si="32"/>
        <v>0</v>
      </c>
      <c r="HF50" s="22">
        <f t="shared" si="32"/>
        <v>0</v>
      </c>
      <c r="HG50">
        <f t="shared" si="32"/>
        <v>0</v>
      </c>
      <c r="HH50" s="22">
        <f t="shared" si="32"/>
        <v>0</v>
      </c>
      <c r="HI50">
        <f t="shared" si="32"/>
        <v>0</v>
      </c>
      <c r="HJ50" s="22">
        <f t="shared" si="32"/>
        <v>0</v>
      </c>
      <c r="HK50">
        <f t="shared" si="32"/>
        <v>0</v>
      </c>
      <c r="HL50" s="22">
        <f t="shared" si="32"/>
        <v>0</v>
      </c>
      <c r="HM50">
        <f t="shared" si="32"/>
        <v>0</v>
      </c>
      <c r="HN50" s="22">
        <f t="shared" si="32"/>
        <v>0</v>
      </c>
      <c r="HO50">
        <f t="shared" si="32"/>
        <v>0</v>
      </c>
      <c r="HP50" s="22">
        <f t="shared" si="32"/>
        <v>0</v>
      </c>
      <c r="HQ50">
        <f t="shared" si="32"/>
        <v>0</v>
      </c>
      <c r="HR50" s="22">
        <f t="shared" si="32"/>
        <v>0</v>
      </c>
      <c r="HS50">
        <f t="shared" si="32"/>
        <v>0</v>
      </c>
      <c r="HT50" s="22">
        <f t="shared" si="32"/>
        <v>0</v>
      </c>
      <c r="HU50">
        <f t="shared" si="32"/>
        <v>0</v>
      </c>
      <c r="HV50" s="22">
        <f t="shared" si="32"/>
        <v>0</v>
      </c>
      <c r="HW50">
        <f t="shared" si="32"/>
        <v>0</v>
      </c>
      <c r="HX50" s="22">
        <f t="shared" si="32"/>
        <v>0</v>
      </c>
      <c r="HY50">
        <f t="shared" si="32"/>
        <v>0</v>
      </c>
      <c r="HZ50" s="22">
        <f t="shared" si="32"/>
        <v>0</v>
      </c>
      <c r="IA50">
        <f t="shared" si="32"/>
        <v>0</v>
      </c>
      <c r="IB50" s="22">
        <f t="shared" si="32"/>
        <v>0</v>
      </c>
      <c r="IC50">
        <f t="shared" si="32"/>
        <v>0</v>
      </c>
      <c r="ID50" s="22">
        <f t="shared" si="32"/>
        <v>0</v>
      </c>
      <c r="IE50">
        <f t="shared" si="32"/>
        <v>0</v>
      </c>
      <c r="IF50" s="22">
        <f t="shared" si="32"/>
        <v>0</v>
      </c>
      <c r="IG50">
        <f t="shared" si="32"/>
        <v>0</v>
      </c>
      <c r="IH50" s="22">
        <f t="shared" si="32"/>
        <v>0</v>
      </c>
      <c r="II50">
        <f t="shared" si="32"/>
        <v>0</v>
      </c>
      <c r="IJ50" s="22">
        <f t="shared" si="32"/>
        <v>0</v>
      </c>
      <c r="IK50">
        <f t="shared" si="32"/>
        <v>0</v>
      </c>
      <c r="IL50" s="22">
        <f t="shared" si="32"/>
        <v>0</v>
      </c>
      <c r="IM50">
        <f t="shared" si="32"/>
        <v>0</v>
      </c>
      <c r="IN50" s="22">
        <f t="shared" si="32"/>
        <v>0</v>
      </c>
      <c r="IO50">
        <f t="shared" si="32"/>
        <v>0</v>
      </c>
      <c r="IP50" s="22">
        <f t="shared" si="32"/>
        <v>0</v>
      </c>
      <c r="IQ50">
        <f t="shared" si="32"/>
        <v>0</v>
      </c>
      <c r="IR50" s="22">
        <f t="shared" si="32"/>
        <v>0</v>
      </c>
      <c r="IS50">
        <f t="shared" si="32"/>
        <v>0</v>
      </c>
      <c r="IT50" s="22">
        <f t="shared" si="32"/>
        <v>0</v>
      </c>
      <c r="IU50">
        <f t="shared" si="32"/>
        <v>0</v>
      </c>
      <c r="IV50" s="22">
        <f t="shared" si="32"/>
        <v>0</v>
      </c>
      <c r="IW50">
        <f t="shared" si="32"/>
        <v>0</v>
      </c>
      <c r="IX50" s="22">
        <f t="shared" si="32"/>
        <v>0</v>
      </c>
      <c r="IY50">
        <f t="shared" si="32"/>
        <v>0</v>
      </c>
      <c r="IZ50" s="22">
        <f t="shared" si="32"/>
        <v>0</v>
      </c>
      <c r="JA50">
        <f t="shared" ref="JA50:LL50" si="33">IF($D$15&lt;=JA47,IF(($D$15=JA47),$D$19,IF(($D$15+$D$14-1)&gt;=JA47,$D$20,0)),0)</f>
        <v>0</v>
      </c>
      <c r="JB50" s="22">
        <f t="shared" si="33"/>
        <v>0</v>
      </c>
      <c r="JC50">
        <f t="shared" si="33"/>
        <v>0</v>
      </c>
      <c r="JD50" s="22">
        <f t="shared" si="33"/>
        <v>0</v>
      </c>
      <c r="JE50">
        <f t="shared" si="33"/>
        <v>0</v>
      </c>
      <c r="JF50" s="22">
        <f t="shared" si="33"/>
        <v>0</v>
      </c>
      <c r="JG50">
        <f t="shared" si="33"/>
        <v>0</v>
      </c>
      <c r="JH50" s="22">
        <f t="shared" si="33"/>
        <v>0</v>
      </c>
      <c r="JI50">
        <f t="shared" si="33"/>
        <v>0</v>
      </c>
      <c r="JJ50" s="22">
        <f t="shared" si="33"/>
        <v>0</v>
      </c>
      <c r="JK50">
        <f t="shared" si="33"/>
        <v>0</v>
      </c>
      <c r="JL50" s="22">
        <f t="shared" si="33"/>
        <v>0</v>
      </c>
      <c r="JM50">
        <f t="shared" si="33"/>
        <v>0</v>
      </c>
      <c r="JN50" s="22">
        <f t="shared" si="33"/>
        <v>0</v>
      </c>
      <c r="JO50">
        <f t="shared" si="33"/>
        <v>0</v>
      </c>
      <c r="JP50" s="22">
        <f t="shared" si="33"/>
        <v>0</v>
      </c>
      <c r="JQ50">
        <f t="shared" si="33"/>
        <v>0</v>
      </c>
      <c r="JR50" s="22">
        <f t="shared" si="33"/>
        <v>0</v>
      </c>
      <c r="JS50">
        <f t="shared" si="33"/>
        <v>0</v>
      </c>
      <c r="JT50" s="22">
        <f t="shared" si="33"/>
        <v>0</v>
      </c>
      <c r="JU50">
        <f t="shared" si="33"/>
        <v>0</v>
      </c>
      <c r="JV50" s="22">
        <f t="shared" si="33"/>
        <v>0</v>
      </c>
      <c r="JW50">
        <f t="shared" si="33"/>
        <v>0</v>
      </c>
      <c r="JX50" s="22">
        <f t="shared" si="33"/>
        <v>0</v>
      </c>
      <c r="JY50">
        <f t="shared" si="33"/>
        <v>0</v>
      </c>
      <c r="JZ50" s="22">
        <f t="shared" si="33"/>
        <v>0</v>
      </c>
      <c r="KA50">
        <f t="shared" si="33"/>
        <v>0</v>
      </c>
      <c r="KB50" s="22">
        <f t="shared" si="33"/>
        <v>0</v>
      </c>
      <c r="KC50">
        <f t="shared" si="33"/>
        <v>0</v>
      </c>
      <c r="KD50" s="22">
        <f t="shared" si="33"/>
        <v>0</v>
      </c>
      <c r="KE50">
        <f t="shared" si="33"/>
        <v>0</v>
      </c>
      <c r="KF50" s="22">
        <f t="shared" si="33"/>
        <v>0</v>
      </c>
      <c r="KG50">
        <f t="shared" si="33"/>
        <v>0</v>
      </c>
      <c r="KH50" s="22">
        <f t="shared" si="33"/>
        <v>0</v>
      </c>
      <c r="KI50">
        <f t="shared" si="33"/>
        <v>0</v>
      </c>
      <c r="KJ50" s="22">
        <f t="shared" si="33"/>
        <v>0</v>
      </c>
      <c r="KK50">
        <f t="shared" si="33"/>
        <v>0</v>
      </c>
      <c r="KL50" s="22">
        <f t="shared" si="33"/>
        <v>0</v>
      </c>
      <c r="KM50">
        <f t="shared" si="33"/>
        <v>0</v>
      </c>
      <c r="KN50" s="22">
        <f t="shared" si="33"/>
        <v>0</v>
      </c>
      <c r="KO50">
        <f t="shared" si="33"/>
        <v>0</v>
      </c>
      <c r="KP50" s="22">
        <f t="shared" si="33"/>
        <v>0</v>
      </c>
      <c r="KQ50">
        <f t="shared" si="33"/>
        <v>0</v>
      </c>
      <c r="KR50" s="22">
        <f t="shared" si="33"/>
        <v>0</v>
      </c>
      <c r="KS50">
        <f t="shared" si="33"/>
        <v>0</v>
      </c>
      <c r="KT50" s="22">
        <f t="shared" si="33"/>
        <v>0</v>
      </c>
      <c r="KU50">
        <f t="shared" si="33"/>
        <v>0</v>
      </c>
      <c r="KV50" s="22">
        <f t="shared" si="33"/>
        <v>0</v>
      </c>
      <c r="KW50">
        <f t="shared" si="33"/>
        <v>0</v>
      </c>
      <c r="KX50" s="22">
        <f t="shared" si="33"/>
        <v>0</v>
      </c>
      <c r="KY50">
        <f t="shared" si="33"/>
        <v>0</v>
      </c>
      <c r="KZ50" s="22">
        <f t="shared" si="33"/>
        <v>0</v>
      </c>
      <c r="LA50">
        <f t="shared" si="33"/>
        <v>0</v>
      </c>
      <c r="LB50" s="22">
        <f t="shared" si="33"/>
        <v>0</v>
      </c>
      <c r="LC50">
        <f t="shared" si="33"/>
        <v>0</v>
      </c>
      <c r="LD50" s="22">
        <f t="shared" si="33"/>
        <v>0</v>
      </c>
      <c r="LE50">
        <f t="shared" si="33"/>
        <v>0</v>
      </c>
      <c r="LF50" s="22">
        <f t="shared" si="33"/>
        <v>0</v>
      </c>
      <c r="LG50">
        <f t="shared" si="33"/>
        <v>0</v>
      </c>
      <c r="LH50" s="22">
        <f t="shared" si="33"/>
        <v>0</v>
      </c>
      <c r="LI50">
        <f t="shared" si="33"/>
        <v>0</v>
      </c>
      <c r="LJ50" s="22">
        <f t="shared" si="33"/>
        <v>0</v>
      </c>
      <c r="LK50">
        <f t="shared" si="33"/>
        <v>0</v>
      </c>
      <c r="LL50" s="22">
        <f t="shared" si="33"/>
        <v>0</v>
      </c>
      <c r="LM50">
        <f t="shared" ref="LM50:MY50" si="34">IF($D$15&lt;=LM47,IF(($D$15=LM47),$D$19,IF(($D$15+$D$14-1)&gt;=LM47,$D$20,0)),0)</f>
        <v>0</v>
      </c>
      <c r="LN50" s="22">
        <f t="shared" si="34"/>
        <v>0</v>
      </c>
      <c r="LO50">
        <f t="shared" si="34"/>
        <v>0</v>
      </c>
      <c r="LP50" s="22">
        <f t="shared" si="34"/>
        <v>0</v>
      </c>
      <c r="LQ50">
        <f t="shared" si="34"/>
        <v>0</v>
      </c>
      <c r="LR50" s="22">
        <f t="shared" si="34"/>
        <v>0</v>
      </c>
      <c r="LS50">
        <f t="shared" si="34"/>
        <v>0</v>
      </c>
      <c r="LT50" s="22">
        <f t="shared" si="34"/>
        <v>0</v>
      </c>
      <c r="LU50">
        <f t="shared" si="34"/>
        <v>0</v>
      </c>
      <c r="LV50" s="22">
        <f t="shared" si="34"/>
        <v>0</v>
      </c>
      <c r="LW50">
        <f t="shared" si="34"/>
        <v>0</v>
      </c>
      <c r="LX50" s="22">
        <f t="shared" si="34"/>
        <v>0</v>
      </c>
      <c r="LY50">
        <f t="shared" si="34"/>
        <v>0</v>
      </c>
      <c r="LZ50" s="22">
        <f t="shared" si="34"/>
        <v>0</v>
      </c>
      <c r="MA50">
        <f t="shared" si="34"/>
        <v>0</v>
      </c>
      <c r="MB50" s="22">
        <f t="shared" si="34"/>
        <v>0</v>
      </c>
      <c r="MC50">
        <f t="shared" si="34"/>
        <v>0</v>
      </c>
      <c r="MD50" s="22">
        <f t="shared" si="34"/>
        <v>0</v>
      </c>
      <c r="ME50">
        <f t="shared" si="34"/>
        <v>0</v>
      </c>
      <c r="MF50" s="22">
        <f t="shared" si="34"/>
        <v>0</v>
      </c>
      <c r="MG50">
        <f t="shared" si="34"/>
        <v>0</v>
      </c>
      <c r="MH50" s="22">
        <f t="shared" si="34"/>
        <v>0</v>
      </c>
      <c r="MI50">
        <f t="shared" si="34"/>
        <v>0</v>
      </c>
      <c r="MJ50" s="22">
        <f t="shared" si="34"/>
        <v>0</v>
      </c>
      <c r="MK50">
        <f t="shared" si="34"/>
        <v>0</v>
      </c>
      <c r="ML50" s="22">
        <f t="shared" si="34"/>
        <v>0</v>
      </c>
      <c r="MM50">
        <f t="shared" si="34"/>
        <v>0</v>
      </c>
      <c r="MN50" s="22">
        <f t="shared" si="34"/>
        <v>0</v>
      </c>
      <c r="MO50">
        <f t="shared" si="34"/>
        <v>0</v>
      </c>
      <c r="MP50" s="22">
        <f t="shared" si="34"/>
        <v>0</v>
      </c>
      <c r="MQ50">
        <f t="shared" si="34"/>
        <v>0</v>
      </c>
      <c r="MR50" s="22">
        <f t="shared" si="34"/>
        <v>0</v>
      </c>
      <c r="MS50">
        <f t="shared" si="34"/>
        <v>0</v>
      </c>
      <c r="MT50" s="22">
        <f t="shared" si="34"/>
        <v>0</v>
      </c>
      <c r="MU50">
        <f t="shared" si="34"/>
        <v>0</v>
      </c>
      <c r="MV50" s="22">
        <f t="shared" si="34"/>
        <v>0</v>
      </c>
      <c r="MW50">
        <f t="shared" si="34"/>
        <v>0</v>
      </c>
      <c r="MX50" s="22">
        <f t="shared" si="34"/>
        <v>0</v>
      </c>
      <c r="MY50">
        <f t="shared" si="34"/>
        <v>0</v>
      </c>
    </row>
    <row r="51" spans="1:363" x14ac:dyDescent="0.35">
      <c r="C51" t="s">
        <v>293</v>
      </c>
      <c r="D51" s="22">
        <f>IF(D58&gt;D60,D58-D60,0)</f>
        <v>16928</v>
      </c>
      <c r="E51" s="22">
        <f t="shared" ref="E51:BP51" si="35">IF(E58&gt;E60,E58-E60,0)</f>
        <v>17083.7376</v>
      </c>
      <c r="F51" s="22">
        <f t="shared" si="35"/>
        <v>31960.907985919999</v>
      </c>
      <c r="G51" s="22">
        <f t="shared" si="35"/>
        <v>46974.948339390474</v>
      </c>
      <c r="H51" s="22">
        <f t="shared" si="35"/>
        <v>62127.117864112864</v>
      </c>
      <c r="I51" s="22">
        <f t="shared" si="35"/>
        <v>77418.687348462699</v>
      </c>
      <c r="J51" s="22">
        <f t="shared" si="35"/>
        <v>92850.939272068557</v>
      </c>
      <c r="K51" s="22">
        <f t="shared" si="35"/>
        <v>108425.16791337158</v>
      </c>
      <c r="L51" s="22">
        <f t="shared" si="35"/>
        <v>124142.67945817461</v>
      </c>
      <c r="M51" s="22">
        <f t="shared" si="35"/>
        <v>140004.79210918982</v>
      </c>
      <c r="N51" s="22">
        <f t="shared" si="35"/>
        <v>156012.83619659438</v>
      </c>
      <c r="O51" s="22">
        <f t="shared" si="35"/>
        <v>172168.15428960303</v>
      </c>
      <c r="P51" s="22">
        <f t="shared" si="35"/>
        <v>188472.10130906737</v>
      </c>
      <c r="Q51" s="22">
        <f t="shared" si="35"/>
        <v>204926.04464111081</v>
      </c>
      <c r="R51" s="22">
        <f t="shared" si="35"/>
        <v>221531.36425180905</v>
      </c>
      <c r="S51" s="22">
        <f t="shared" si="35"/>
        <v>238289.45280292563</v>
      </c>
      <c r="T51" s="22">
        <f t="shared" si="35"/>
        <v>240481.71576871257</v>
      </c>
      <c r="U51" s="22">
        <f t="shared" si="35"/>
        <v>242694.14755378474</v>
      </c>
      <c r="V51" s="22">
        <f t="shared" si="35"/>
        <v>244926.93371127953</v>
      </c>
      <c r="W51" s="22">
        <f t="shared" si="35"/>
        <v>247180.26150142332</v>
      </c>
      <c r="X51" s="22">
        <f t="shared" si="35"/>
        <v>79347.790933452023</v>
      </c>
      <c r="Y51" s="22">
        <f t="shared" si="35"/>
        <v>80077.790610039781</v>
      </c>
      <c r="Z51" s="22">
        <f t="shared" si="35"/>
        <v>80814.506283652183</v>
      </c>
      <c r="AA51" s="22">
        <f t="shared" si="35"/>
        <v>81557.999741461768</v>
      </c>
      <c r="AB51" s="22">
        <f t="shared" si="35"/>
        <v>178446.03473263804</v>
      </c>
      <c r="AC51" s="22">
        <f t="shared" si="35"/>
        <v>180087.7382521783</v>
      </c>
      <c r="AD51" s="22">
        <f t="shared" si="35"/>
        <v>181744.54544409836</v>
      </c>
      <c r="AE51" s="22">
        <f t="shared" si="35"/>
        <v>183416.5952621841</v>
      </c>
      <c r="AF51" s="22">
        <f t="shared" si="35"/>
        <v>185104.02793859615</v>
      </c>
      <c r="AG51" s="22">
        <f t="shared" si="35"/>
        <v>186806.98499563127</v>
      </c>
      <c r="AH51" s="22">
        <f t="shared" si="35"/>
        <v>188525.60925759113</v>
      </c>
      <c r="AI51" s="22">
        <f t="shared" si="35"/>
        <v>190260.04486276099</v>
      </c>
      <c r="AJ51" s="22">
        <f t="shared" si="35"/>
        <v>192010.43727549841</v>
      </c>
      <c r="AK51" s="22">
        <f t="shared" si="35"/>
        <v>193776.93329843297</v>
      </c>
      <c r="AL51" s="22">
        <f t="shared" si="35"/>
        <v>195559.68108477863</v>
      </c>
      <c r="AM51" s="22">
        <f t="shared" si="35"/>
        <v>197358.83015075856</v>
      </c>
      <c r="AN51" s="22">
        <f t="shared" si="35"/>
        <v>170269.26183873869</v>
      </c>
      <c r="AO51" s="22">
        <f t="shared" si="35"/>
        <v>171835.73904765514</v>
      </c>
      <c r="AP51" s="22">
        <f t="shared" si="35"/>
        <v>173416.62784689356</v>
      </c>
      <c r="AQ51" s="22">
        <f t="shared" si="35"/>
        <v>175012.06082308496</v>
      </c>
      <c r="AR51" s="22">
        <f t="shared" si="35"/>
        <v>176622.17178265739</v>
      </c>
      <c r="AS51" s="22">
        <f t="shared" si="35"/>
        <v>178247.09576305782</v>
      </c>
      <c r="AT51" s="22">
        <f t="shared" si="35"/>
        <v>179886.96904407791</v>
      </c>
      <c r="AU51" s="22">
        <f t="shared" si="35"/>
        <v>181541.92915928346</v>
      </c>
      <c r="AV51" s="22">
        <f t="shared" si="35"/>
        <v>183212.11490754888</v>
      </c>
      <c r="AW51" s="22">
        <f t="shared" si="35"/>
        <v>184897.66636469832</v>
      </c>
      <c r="AX51" s="22">
        <f t="shared" si="35"/>
        <v>186598.72489525354</v>
      </c>
      <c r="AY51" s="22">
        <f t="shared" si="35"/>
        <v>188315.43316428992</v>
      </c>
      <c r="AZ51" s="22">
        <f t="shared" si="35"/>
        <v>159546.74529707903</v>
      </c>
      <c r="BA51" s="22">
        <f t="shared" si="35"/>
        <v>161014.57535381214</v>
      </c>
      <c r="BB51" s="22">
        <f t="shared" si="35"/>
        <v>162495.90944706718</v>
      </c>
      <c r="BC51" s="22">
        <f t="shared" si="35"/>
        <v>163990.87181398022</v>
      </c>
      <c r="BD51" s="22">
        <f t="shared" si="35"/>
        <v>165499.58783466881</v>
      </c>
      <c r="BE51" s="22">
        <f t="shared" si="35"/>
        <v>167022.18404274777</v>
      </c>
      <c r="BF51" s="22">
        <f t="shared" si="35"/>
        <v>168558.78813594102</v>
      </c>
      <c r="BG51" s="22">
        <f t="shared" si="35"/>
        <v>170109.52898679167</v>
      </c>
      <c r="BH51" s="22">
        <f t="shared" si="35"/>
        <v>171674.53665347019</v>
      </c>
      <c r="BI51" s="22">
        <f t="shared" si="35"/>
        <v>173253.94239068212</v>
      </c>
      <c r="BJ51" s="22">
        <f t="shared" si="35"/>
        <v>174847.87866067636</v>
      </c>
      <c r="BK51" s="22">
        <f t="shared" si="35"/>
        <v>176456.47914435464</v>
      </c>
      <c r="BL51" s="22">
        <f t="shared" si="35"/>
        <v>145896.94630907924</v>
      </c>
      <c r="BM51" s="22">
        <f t="shared" si="35"/>
        <v>147239.19821512274</v>
      </c>
      <c r="BN51" s="22">
        <f t="shared" si="35"/>
        <v>148593.7988387018</v>
      </c>
      <c r="BO51" s="22">
        <f t="shared" si="35"/>
        <v>149960.86178801785</v>
      </c>
      <c r="BP51" s="22">
        <f t="shared" si="35"/>
        <v>151340.50171646755</v>
      </c>
      <c r="BQ51" s="22">
        <f t="shared" ref="BQ51:EB51" si="36">IF(BQ58&gt;BQ60,BQ58-BQ60,0)</f>
        <v>152732.83433225902</v>
      </c>
      <c r="BR51" s="22">
        <f t="shared" si="36"/>
        <v>154137.97640811576</v>
      </c>
      <c r="BS51" s="22">
        <f t="shared" si="36"/>
        <v>155556.04579107038</v>
      </c>
      <c r="BT51" s="22">
        <f t="shared" si="36"/>
        <v>156987.16141234821</v>
      </c>
      <c r="BU51" s="22">
        <f t="shared" si="36"/>
        <v>158431.44329734176</v>
      </c>
      <c r="BV51" s="22">
        <f t="shared" si="36"/>
        <v>159889.0125756773</v>
      </c>
      <c r="BW51" s="22">
        <f t="shared" si="36"/>
        <v>161359.99149137345</v>
      </c>
      <c r="BX51" s="22">
        <f t="shared" si="36"/>
        <v>128889.4739251179</v>
      </c>
      <c r="BY51" s="22">
        <f t="shared" si="36"/>
        <v>130075.25708522895</v>
      </c>
      <c r="BZ51" s="22">
        <f t="shared" si="36"/>
        <v>131271.94945041303</v>
      </c>
      <c r="CA51" s="22">
        <f t="shared" si="36"/>
        <v>132479.65138535682</v>
      </c>
      <c r="CB51" s="22">
        <f t="shared" si="36"/>
        <v>133698.46417810206</v>
      </c>
      <c r="CC51" s="22">
        <f t="shared" si="36"/>
        <v>134928.49004854055</v>
      </c>
      <c r="CD51" s="22">
        <f t="shared" si="36"/>
        <v>136169.83215698707</v>
      </c>
      <c r="CE51" s="22">
        <f t="shared" si="36"/>
        <v>137422.59461283134</v>
      </c>
      <c r="CF51" s="22">
        <f t="shared" si="36"/>
        <v>138686.88248326941</v>
      </c>
      <c r="CG51" s="22">
        <f t="shared" si="36"/>
        <v>139962.80180211543</v>
      </c>
      <c r="CH51" s="22">
        <f t="shared" si="36"/>
        <v>141250.45957869486</v>
      </c>
      <c r="CI51" s="22">
        <f>IF(CI58&gt;CI60,CI58-CI60,0)</f>
        <v>142549.96380681885</v>
      </c>
      <c r="CJ51" s="22">
        <f t="shared" si="36"/>
        <v>108039.17407216752</v>
      </c>
      <c r="CK51" s="22">
        <f t="shared" si="36"/>
        <v>109033.13447363148</v>
      </c>
      <c r="CL51" s="22">
        <f t="shared" si="36"/>
        <v>110036.23931078889</v>
      </c>
      <c r="CM51" s="22">
        <f t="shared" si="36"/>
        <v>111048.57271244811</v>
      </c>
      <c r="CN51" s="22">
        <f t="shared" si="36"/>
        <v>112070.21958140258</v>
      </c>
      <c r="CO51" s="22">
        <f t="shared" si="36"/>
        <v>113101.26560155148</v>
      </c>
      <c r="CP51" s="22">
        <f t="shared" si="36"/>
        <v>114141.79724508579</v>
      </c>
      <c r="CQ51" s="22">
        <f t="shared" si="36"/>
        <v>115191.90177974055</v>
      </c>
      <c r="CR51" s="22">
        <f t="shared" si="36"/>
        <v>116251.6672761142</v>
      </c>
      <c r="CS51" s="22">
        <f t="shared" si="36"/>
        <v>117321.18261505439</v>
      </c>
      <c r="CT51" s="22">
        <f t="shared" si="36"/>
        <v>118400.53749511295</v>
      </c>
      <c r="CU51" s="22">
        <f t="shared" si="36"/>
        <v>119489.82244006803</v>
      </c>
      <c r="CV51" s="22">
        <f t="shared" si="36"/>
        <v>82799.519757887814</v>
      </c>
      <c r="CW51" s="22">
        <f t="shared" si="36"/>
        <v>83561.275339660409</v>
      </c>
      <c r="CX51" s="22">
        <f t="shared" si="36"/>
        <v>84330.039072785294</v>
      </c>
      <c r="CY51" s="22">
        <f t="shared" si="36"/>
        <v>85105.875432254863</v>
      </c>
      <c r="CZ51" s="22">
        <f t="shared" si="36"/>
        <v>85888.849486231571</v>
      </c>
      <c r="DA51" s="22">
        <f t="shared" si="36"/>
        <v>86679.026901504956</v>
      </c>
      <c r="DB51" s="22">
        <f t="shared" si="36"/>
        <v>87476.473948998784</v>
      </c>
      <c r="DC51" s="22">
        <f t="shared" si="36"/>
        <v>88281.257509329589</v>
      </c>
      <c r="DD51" s="22">
        <f t="shared" si="36"/>
        <v>89093.445078415447</v>
      </c>
      <c r="DE51" s="22">
        <f t="shared" si="36"/>
        <v>89913.104773136904</v>
      </c>
      <c r="DF51" s="22">
        <f t="shared" si="36"/>
        <v>90740.305337049707</v>
      </c>
      <c r="DG51" s="22">
        <f t="shared" si="36"/>
        <v>91575.116146150511</v>
      </c>
      <c r="DH51" s="22">
        <f t="shared" si="36"/>
        <v>52555.220649689261</v>
      </c>
      <c r="DI51" s="22">
        <f t="shared" si="36"/>
        <v>53038.72867966647</v>
      </c>
      <c r="DJ51" s="22">
        <f t="shared" si="36"/>
        <v>53526.684983519372</v>
      </c>
      <c r="DK51" s="22">
        <f t="shared" si="36"/>
        <v>54019.13048536767</v>
      </c>
      <c r="DL51" s="22">
        <f t="shared" si="36"/>
        <v>54516.106485833006</v>
      </c>
      <c r="DM51" s="22">
        <f t="shared" si="36"/>
        <v>55017.654665502661</v>
      </c>
      <c r="DN51" s="22">
        <f t="shared" si="36"/>
        <v>55523.817088425218</v>
      </c>
      <c r="DO51" s="22">
        <f t="shared" si="36"/>
        <v>56034.636205638759</v>
      </c>
      <c r="DP51" s="22">
        <f t="shared" si="36"/>
        <v>56550.154858730559</v>
      </c>
      <c r="DQ51" s="22">
        <f t="shared" si="36"/>
        <v>57070.416283430939</v>
      </c>
      <c r="DR51" s="22">
        <f t="shared" si="36"/>
        <v>57595.4641132385</v>
      </c>
      <c r="DS51" s="22">
        <f t="shared" si="36"/>
        <v>58125.34238308022</v>
      </c>
      <c r="DT51" s="22">
        <f t="shared" si="36"/>
        <v>16613.960693244939</v>
      </c>
      <c r="DU51" s="22">
        <f t="shared" si="36"/>
        <v>16766.809131622838</v>
      </c>
      <c r="DV51" s="22">
        <f t="shared" si="36"/>
        <v>16921.063775633753</v>
      </c>
      <c r="DW51" s="22">
        <f t="shared" si="36"/>
        <v>17076.737562369613</v>
      </c>
      <c r="DX51" s="22">
        <f t="shared" si="36"/>
        <v>17233.843547943397</v>
      </c>
      <c r="DY51" s="22">
        <f t="shared" si="36"/>
        <v>17392.39490858448</v>
      </c>
      <c r="DZ51" s="22">
        <f t="shared" si="36"/>
        <v>17552.404941743473</v>
      </c>
      <c r="EA51" s="22">
        <f t="shared" si="36"/>
        <v>17713.887067207485</v>
      </c>
      <c r="EB51" s="22">
        <f t="shared" si="36"/>
        <v>17876.854828225798</v>
      </c>
      <c r="EC51" s="22">
        <f t="shared" ref="EC51:GN51" si="37">IF(EC58&gt;EC60,EC58-EC60,0)</f>
        <v>18041.321892645501</v>
      </c>
      <c r="ED51" s="22">
        <f t="shared" si="37"/>
        <v>18207.302054057829</v>
      </c>
      <c r="EE51" s="22">
        <f t="shared" si="37"/>
        <v>18374.809232955158</v>
      </c>
      <c r="EF51" s="22">
        <f t="shared" si="37"/>
        <v>0</v>
      </c>
      <c r="EG51" s="22">
        <f t="shared" si="37"/>
        <v>0</v>
      </c>
      <c r="EH51" s="22">
        <f t="shared" si="37"/>
        <v>0</v>
      </c>
      <c r="EI51" s="22">
        <f t="shared" si="37"/>
        <v>0</v>
      </c>
      <c r="EJ51" s="22">
        <f t="shared" si="37"/>
        <v>0</v>
      </c>
      <c r="EK51" s="22">
        <f t="shared" si="37"/>
        <v>0</v>
      </c>
      <c r="EL51" s="22">
        <f t="shared" si="37"/>
        <v>0</v>
      </c>
      <c r="EM51" s="22">
        <f t="shared" si="37"/>
        <v>0</v>
      </c>
      <c r="EN51" s="22">
        <f t="shared" si="37"/>
        <v>0</v>
      </c>
      <c r="EO51" s="22">
        <f t="shared" si="37"/>
        <v>0</v>
      </c>
      <c r="EP51" s="22">
        <f t="shared" si="37"/>
        <v>0</v>
      </c>
      <c r="EQ51" s="22">
        <f t="shared" si="37"/>
        <v>0</v>
      </c>
      <c r="ER51" s="22">
        <f t="shared" si="37"/>
        <v>0</v>
      </c>
      <c r="ES51" s="22">
        <f t="shared" si="37"/>
        <v>0</v>
      </c>
      <c r="ET51" s="22">
        <f t="shared" si="37"/>
        <v>0</v>
      </c>
      <c r="EU51" s="22">
        <f t="shared" si="37"/>
        <v>0</v>
      </c>
      <c r="EV51" s="22">
        <f t="shared" si="37"/>
        <v>0</v>
      </c>
      <c r="EW51" s="22">
        <f t="shared" si="37"/>
        <v>0</v>
      </c>
      <c r="EX51" s="22">
        <f t="shared" si="37"/>
        <v>0</v>
      </c>
      <c r="EY51" s="22">
        <f t="shared" si="37"/>
        <v>0</v>
      </c>
      <c r="EZ51" s="22">
        <f t="shared" si="37"/>
        <v>0</v>
      </c>
      <c r="FA51" s="22">
        <f t="shared" si="37"/>
        <v>0</v>
      </c>
      <c r="FB51" s="22">
        <f t="shared" si="37"/>
        <v>0</v>
      </c>
      <c r="FC51" s="22">
        <f t="shared" si="37"/>
        <v>0</v>
      </c>
      <c r="FD51" s="22">
        <f t="shared" si="37"/>
        <v>0</v>
      </c>
      <c r="FE51" s="22">
        <f t="shared" si="37"/>
        <v>0</v>
      </c>
      <c r="FF51" s="22">
        <f t="shared" si="37"/>
        <v>0</v>
      </c>
      <c r="FG51" s="22">
        <f t="shared" si="37"/>
        <v>0</v>
      </c>
      <c r="FH51" s="22">
        <f t="shared" si="37"/>
        <v>0</v>
      </c>
      <c r="FI51" s="22">
        <f t="shared" si="37"/>
        <v>0</v>
      </c>
      <c r="FJ51" s="22">
        <f t="shared" si="37"/>
        <v>0</v>
      </c>
      <c r="FK51" s="22">
        <f t="shared" si="37"/>
        <v>0</v>
      </c>
      <c r="FL51" s="22">
        <f t="shared" si="37"/>
        <v>0</v>
      </c>
      <c r="FM51" s="22">
        <f t="shared" si="37"/>
        <v>0</v>
      </c>
      <c r="FN51" s="22">
        <f t="shared" si="37"/>
        <v>0</v>
      </c>
      <c r="FO51" s="22">
        <f t="shared" si="37"/>
        <v>0</v>
      </c>
      <c r="FP51" s="22">
        <f t="shared" si="37"/>
        <v>0</v>
      </c>
      <c r="FQ51" s="22">
        <f t="shared" si="37"/>
        <v>0</v>
      </c>
      <c r="FR51" s="22">
        <f t="shared" si="37"/>
        <v>0</v>
      </c>
      <c r="FS51" s="22">
        <f t="shared" si="37"/>
        <v>0</v>
      </c>
      <c r="FT51" s="22">
        <f t="shared" si="37"/>
        <v>0</v>
      </c>
      <c r="FU51" s="22">
        <f t="shared" si="37"/>
        <v>0</v>
      </c>
      <c r="FV51" s="22">
        <f t="shared" si="37"/>
        <v>0</v>
      </c>
      <c r="FW51" s="22">
        <f t="shared" si="37"/>
        <v>0</v>
      </c>
      <c r="FX51" s="22">
        <f t="shared" si="37"/>
        <v>0</v>
      </c>
      <c r="FY51" s="22">
        <f t="shared" si="37"/>
        <v>0</v>
      </c>
      <c r="FZ51" s="22">
        <f t="shared" si="37"/>
        <v>0</v>
      </c>
      <c r="GA51" s="22">
        <f t="shared" si="37"/>
        <v>0</v>
      </c>
      <c r="GB51" s="22">
        <f t="shared" si="37"/>
        <v>0</v>
      </c>
      <c r="GC51" s="22">
        <f t="shared" si="37"/>
        <v>0</v>
      </c>
      <c r="GD51" s="22">
        <f t="shared" si="37"/>
        <v>0</v>
      </c>
      <c r="GE51" s="22">
        <f t="shared" si="37"/>
        <v>0</v>
      </c>
      <c r="GF51" s="22">
        <f t="shared" si="37"/>
        <v>0</v>
      </c>
      <c r="GG51" s="22">
        <f t="shared" si="37"/>
        <v>0</v>
      </c>
      <c r="GH51" s="22">
        <f t="shared" si="37"/>
        <v>0</v>
      </c>
      <c r="GI51" s="22">
        <f t="shared" si="37"/>
        <v>0</v>
      </c>
      <c r="GJ51" s="22">
        <f t="shared" si="37"/>
        <v>0</v>
      </c>
      <c r="GK51" s="22">
        <f t="shared" si="37"/>
        <v>0</v>
      </c>
      <c r="GL51" s="22">
        <f t="shared" si="37"/>
        <v>0</v>
      </c>
      <c r="GM51" s="22">
        <f t="shared" si="37"/>
        <v>0</v>
      </c>
      <c r="GN51" s="22">
        <f t="shared" si="37"/>
        <v>0</v>
      </c>
      <c r="GO51" s="22">
        <f t="shared" ref="GO51:IZ51" si="38">IF(GO58&gt;GO60,GO58-GO60,0)</f>
        <v>0</v>
      </c>
      <c r="GP51" s="22">
        <f t="shared" si="38"/>
        <v>0</v>
      </c>
      <c r="GQ51" s="22">
        <f t="shared" si="38"/>
        <v>0</v>
      </c>
      <c r="GR51" s="22">
        <f t="shared" si="38"/>
        <v>0</v>
      </c>
      <c r="GS51" s="22">
        <f t="shared" si="38"/>
        <v>0</v>
      </c>
      <c r="GT51" s="22">
        <f t="shared" si="38"/>
        <v>0</v>
      </c>
      <c r="GU51" s="22">
        <f t="shared" si="38"/>
        <v>0</v>
      </c>
      <c r="GV51" s="22">
        <f t="shared" si="38"/>
        <v>0</v>
      </c>
      <c r="GW51" s="22">
        <f t="shared" si="38"/>
        <v>0</v>
      </c>
      <c r="GX51" s="22">
        <f t="shared" si="38"/>
        <v>0</v>
      </c>
      <c r="GY51" s="22">
        <f t="shared" si="38"/>
        <v>0</v>
      </c>
      <c r="GZ51" s="22">
        <f t="shared" si="38"/>
        <v>0</v>
      </c>
      <c r="HA51" s="22">
        <f t="shared" si="38"/>
        <v>0</v>
      </c>
      <c r="HB51" s="22">
        <f t="shared" si="38"/>
        <v>0</v>
      </c>
      <c r="HC51" s="22">
        <f t="shared" si="38"/>
        <v>0</v>
      </c>
      <c r="HD51" s="22">
        <f t="shared" si="38"/>
        <v>0</v>
      </c>
      <c r="HE51" s="22">
        <f t="shared" si="38"/>
        <v>0</v>
      </c>
      <c r="HF51" s="22">
        <f t="shared" si="38"/>
        <v>0</v>
      </c>
      <c r="HG51" s="22">
        <f t="shared" si="38"/>
        <v>0</v>
      </c>
      <c r="HH51" s="22">
        <f t="shared" si="38"/>
        <v>0</v>
      </c>
      <c r="HI51" s="22">
        <f t="shared" si="38"/>
        <v>0</v>
      </c>
      <c r="HJ51" s="22">
        <f t="shared" si="38"/>
        <v>0</v>
      </c>
      <c r="HK51" s="22">
        <f t="shared" si="38"/>
        <v>0</v>
      </c>
      <c r="HL51" s="22">
        <f t="shared" si="38"/>
        <v>0</v>
      </c>
      <c r="HM51" s="22">
        <f t="shared" si="38"/>
        <v>0</v>
      </c>
      <c r="HN51" s="22">
        <f t="shared" si="38"/>
        <v>0</v>
      </c>
      <c r="HO51" s="22">
        <f t="shared" si="38"/>
        <v>0</v>
      </c>
      <c r="HP51" s="22">
        <f t="shared" si="38"/>
        <v>0</v>
      </c>
      <c r="HQ51" s="22">
        <f t="shared" si="38"/>
        <v>0</v>
      </c>
      <c r="HR51" s="22">
        <f t="shared" si="38"/>
        <v>0</v>
      </c>
      <c r="HS51" s="22">
        <f t="shared" si="38"/>
        <v>0</v>
      </c>
      <c r="HT51" s="22">
        <f t="shared" si="38"/>
        <v>0</v>
      </c>
      <c r="HU51" s="22">
        <f t="shared" si="38"/>
        <v>0</v>
      </c>
      <c r="HV51" s="22">
        <f t="shared" si="38"/>
        <v>0</v>
      </c>
      <c r="HW51" s="22">
        <f t="shared" si="38"/>
        <v>0</v>
      </c>
      <c r="HX51" s="22">
        <f t="shared" si="38"/>
        <v>0</v>
      </c>
      <c r="HY51" s="22">
        <f t="shared" si="38"/>
        <v>0</v>
      </c>
      <c r="HZ51" s="22">
        <f t="shared" si="38"/>
        <v>0</v>
      </c>
      <c r="IA51" s="22">
        <f t="shared" si="38"/>
        <v>0</v>
      </c>
      <c r="IB51" s="22">
        <f t="shared" si="38"/>
        <v>0</v>
      </c>
      <c r="IC51" s="22">
        <f t="shared" si="38"/>
        <v>0</v>
      </c>
      <c r="ID51" s="22">
        <f t="shared" si="38"/>
        <v>0</v>
      </c>
      <c r="IE51" s="22">
        <f t="shared" si="38"/>
        <v>0</v>
      </c>
      <c r="IF51" s="22">
        <f t="shared" si="38"/>
        <v>0</v>
      </c>
      <c r="IG51" s="22">
        <f t="shared" si="38"/>
        <v>0</v>
      </c>
      <c r="IH51" s="22">
        <f t="shared" si="38"/>
        <v>0</v>
      </c>
      <c r="II51" s="22">
        <f t="shared" si="38"/>
        <v>0</v>
      </c>
      <c r="IJ51" s="22">
        <f t="shared" si="38"/>
        <v>0</v>
      </c>
      <c r="IK51" s="22">
        <f t="shared" si="38"/>
        <v>0</v>
      </c>
      <c r="IL51" s="22">
        <f t="shared" si="38"/>
        <v>0</v>
      </c>
      <c r="IM51" s="22">
        <f t="shared" si="38"/>
        <v>0</v>
      </c>
      <c r="IN51" s="22">
        <f t="shared" si="38"/>
        <v>0</v>
      </c>
      <c r="IO51" s="22">
        <f t="shared" si="38"/>
        <v>0</v>
      </c>
      <c r="IP51" s="22">
        <f t="shared" si="38"/>
        <v>0</v>
      </c>
      <c r="IQ51" s="22">
        <f t="shared" si="38"/>
        <v>0</v>
      </c>
      <c r="IR51" s="22">
        <f t="shared" si="38"/>
        <v>0</v>
      </c>
      <c r="IS51" s="22">
        <f t="shared" si="38"/>
        <v>0</v>
      </c>
      <c r="IT51" s="22">
        <f t="shared" si="38"/>
        <v>0</v>
      </c>
      <c r="IU51" s="22">
        <f t="shared" si="38"/>
        <v>0</v>
      </c>
      <c r="IV51" s="22">
        <f t="shared" si="38"/>
        <v>0</v>
      </c>
      <c r="IW51" s="22">
        <f t="shared" si="38"/>
        <v>0</v>
      </c>
      <c r="IX51" s="22">
        <f t="shared" si="38"/>
        <v>0</v>
      </c>
      <c r="IY51" s="22">
        <f t="shared" si="38"/>
        <v>0</v>
      </c>
      <c r="IZ51" s="22">
        <f t="shared" si="38"/>
        <v>0</v>
      </c>
      <c r="JA51" s="22">
        <f t="shared" ref="JA51:LL51" si="39">IF(JA58&gt;JA60,JA58-JA60,0)</f>
        <v>0</v>
      </c>
      <c r="JB51" s="22">
        <f t="shared" si="39"/>
        <v>0</v>
      </c>
      <c r="JC51" s="22">
        <f t="shared" si="39"/>
        <v>0</v>
      </c>
      <c r="JD51" s="22">
        <f t="shared" si="39"/>
        <v>0</v>
      </c>
      <c r="JE51" s="22">
        <f t="shared" si="39"/>
        <v>0</v>
      </c>
      <c r="JF51" s="22">
        <f t="shared" si="39"/>
        <v>0</v>
      </c>
      <c r="JG51" s="22">
        <f t="shared" si="39"/>
        <v>0</v>
      </c>
      <c r="JH51" s="22">
        <f t="shared" si="39"/>
        <v>0</v>
      </c>
      <c r="JI51" s="22">
        <f t="shared" si="39"/>
        <v>0</v>
      </c>
      <c r="JJ51" s="22">
        <f t="shared" si="39"/>
        <v>0</v>
      </c>
      <c r="JK51" s="22">
        <f t="shared" si="39"/>
        <v>0</v>
      </c>
      <c r="JL51" s="22">
        <f t="shared" si="39"/>
        <v>0</v>
      </c>
      <c r="JM51" s="22">
        <f t="shared" si="39"/>
        <v>0</v>
      </c>
      <c r="JN51" s="22">
        <f t="shared" si="39"/>
        <v>0</v>
      </c>
      <c r="JO51" s="22">
        <f t="shared" si="39"/>
        <v>0</v>
      </c>
      <c r="JP51" s="22">
        <f t="shared" si="39"/>
        <v>0</v>
      </c>
      <c r="JQ51" s="22">
        <f t="shared" si="39"/>
        <v>0</v>
      </c>
      <c r="JR51" s="22">
        <f t="shared" si="39"/>
        <v>0</v>
      </c>
      <c r="JS51" s="22">
        <f t="shared" si="39"/>
        <v>0</v>
      </c>
      <c r="JT51" s="22">
        <f t="shared" si="39"/>
        <v>0</v>
      </c>
      <c r="JU51" s="22">
        <f t="shared" si="39"/>
        <v>0</v>
      </c>
      <c r="JV51" s="22">
        <f t="shared" si="39"/>
        <v>0</v>
      </c>
      <c r="JW51" s="22">
        <f t="shared" si="39"/>
        <v>0</v>
      </c>
      <c r="JX51" s="22">
        <f t="shared" si="39"/>
        <v>0</v>
      </c>
      <c r="JY51" s="22">
        <f t="shared" si="39"/>
        <v>0</v>
      </c>
      <c r="JZ51" s="22">
        <f t="shared" si="39"/>
        <v>0</v>
      </c>
      <c r="KA51" s="22">
        <f t="shared" si="39"/>
        <v>0</v>
      </c>
      <c r="KB51" s="22">
        <f t="shared" si="39"/>
        <v>0</v>
      </c>
      <c r="KC51" s="22">
        <f t="shared" si="39"/>
        <v>0</v>
      </c>
      <c r="KD51" s="22">
        <f t="shared" si="39"/>
        <v>0</v>
      </c>
      <c r="KE51" s="22">
        <f t="shared" si="39"/>
        <v>0</v>
      </c>
      <c r="KF51" s="22">
        <f t="shared" si="39"/>
        <v>0</v>
      </c>
      <c r="KG51" s="22">
        <f t="shared" si="39"/>
        <v>0</v>
      </c>
      <c r="KH51" s="22">
        <f t="shared" si="39"/>
        <v>0</v>
      </c>
      <c r="KI51" s="22">
        <f t="shared" si="39"/>
        <v>0</v>
      </c>
      <c r="KJ51" s="22">
        <f t="shared" si="39"/>
        <v>0</v>
      </c>
      <c r="KK51" s="22">
        <f t="shared" si="39"/>
        <v>0</v>
      </c>
      <c r="KL51" s="22">
        <f t="shared" si="39"/>
        <v>0</v>
      </c>
      <c r="KM51" s="22">
        <f t="shared" si="39"/>
        <v>0</v>
      </c>
      <c r="KN51" s="22">
        <f t="shared" si="39"/>
        <v>0</v>
      </c>
      <c r="KO51" s="22">
        <f t="shared" si="39"/>
        <v>0</v>
      </c>
      <c r="KP51" s="22">
        <f t="shared" si="39"/>
        <v>0</v>
      </c>
      <c r="KQ51" s="22">
        <f t="shared" si="39"/>
        <v>0</v>
      </c>
      <c r="KR51" s="22">
        <f t="shared" si="39"/>
        <v>0</v>
      </c>
      <c r="KS51" s="22">
        <f t="shared" si="39"/>
        <v>0</v>
      </c>
      <c r="KT51" s="22">
        <f t="shared" si="39"/>
        <v>0</v>
      </c>
      <c r="KU51" s="22">
        <f t="shared" si="39"/>
        <v>0</v>
      </c>
      <c r="KV51" s="22">
        <f t="shared" si="39"/>
        <v>0</v>
      </c>
      <c r="KW51" s="22">
        <f t="shared" si="39"/>
        <v>0</v>
      </c>
      <c r="KX51" s="22">
        <f t="shared" si="39"/>
        <v>0</v>
      </c>
      <c r="KY51" s="22">
        <f t="shared" si="39"/>
        <v>0</v>
      </c>
      <c r="KZ51" s="22">
        <f t="shared" si="39"/>
        <v>0</v>
      </c>
      <c r="LA51" s="22">
        <f t="shared" si="39"/>
        <v>0</v>
      </c>
      <c r="LB51" s="22">
        <f t="shared" si="39"/>
        <v>0</v>
      </c>
      <c r="LC51" s="22">
        <f t="shared" si="39"/>
        <v>0</v>
      </c>
      <c r="LD51" s="22">
        <f t="shared" si="39"/>
        <v>0</v>
      </c>
      <c r="LE51" s="22">
        <f t="shared" si="39"/>
        <v>0</v>
      </c>
      <c r="LF51" s="22">
        <f t="shared" si="39"/>
        <v>0</v>
      </c>
      <c r="LG51" s="22">
        <f t="shared" si="39"/>
        <v>0</v>
      </c>
      <c r="LH51" s="22">
        <f t="shared" si="39"/>
        <v>0</v>
      </c>
      <c r="LI51" s="22">
        <f t="shared" si="39"/>
        <v>0</v>
      </c>
      <c r="LJ51" s="22">
        <f t="shared" si="39"/>
        <v>0</v>
      </c>
      <c r="LK51" s="22">
        <f t="shared" si="39"/>
        <v>0</v>
      </c>
      <c r="LL51" s="22">
        <f t="shared" si="39"/>
        <v>0</v>
      </c>
      <c r="LM51" s="22">
        <f t="shared" ref="LM51:MY51" si="40">IF(LM58&gt;LM60,LM58-LM60,0)</f>
        <v>0</v>
      </c>
      <c r="LN51" s="22">
        <f t="shared" si="40"/>
        <v>0</v>
      </c>
      <c r="LO51" s="22">
        <f t="shared" si="40"/>
        <v>0</v>
      </c>
      <c r="LP51" s="22">
        <f t="shared" si="40"/>
        <v>0</v>
      </c>
      <c r="LQ51" s="22">
        <f t="shared" si="40"/>
        <v>0</v>
      </c>
      <c r="LR51" s="22">
        <f t="shared" si="40"/>
        <v>0</v>
      </c>
      <c r="LS51" s="22">
        <f t="shared" si="40"/>
        <v>0</v>
      </c>
      <c r="LT51" s="22">
        <f t="shared" si="40"/>
        <v>0</v>
      </c>
      <c r="LU51" s="22">
        <f t="shared" si="40"/>
        <v>0</v>
      </c>
      <c r="LV51" s="22">
        <f t="shared" si="40"/>
        <v>0</v>
      </c>
      <c r="LW51" s="22">
        <f t="shared" si="40"/>
        <v>0</v>
      </c>
      <c r="LX51" s="22">
        <f t="shared" si="40"/>
        <v>0</v>
      </c>
      <c r="LY51" s="22">
        <f t="shared" si="40"/>
        <v>0</v>
      </c>
      <c r="LZ51" s="22">
        <f t="shared" si="40"/>
        <v>0</v>
      </c>
      <c r="MA51" s="22">
        <f t="shared" si="40"/>
        <v>0</v>
      </c>
      <c r="MB51" s="22">
        <f t="shared" si="40"/>
        <v>0</v>
      </c>
      <c r="MC51" s="22">
        <f t="shared" si="40"/>
        <v>0</v>
      </c>
      <c r="MD51" s="22">
        <f t="shared" si="40"/>
        <v>0</v>
      </c>
      <c r="ME51" s="22">
        <f t="shared" si="40"/>
        <v>0</v>
      </c>
      <c r="MF51" s="22">
        <f t="shared" si="40"/>
        <v>0</v>
      </c>
      <c r="MG51" s="22">
        <f t="shared" si="40"/>
        <v>0</v>
      </c>
      <c r="MH51" s="22">
        <f t="shared" si="40"/>
        <v>0</v>
      </c>
      <c r="MI51" s="22">
        <f t="shared" si="40"/>
        <v>0</v>
      </c>
      <c r="MJ51" s="22">
        <f t="shared" si="40"/>
        <v>0</v>
      </c>
      <c r="MK51" s="22">
        <f t="shared" si="40"/>
        <v>0</v>
      </c>
      <c r="ML51" s="22">
        <f t="shared" si="40"/>
        <v>0</v>
      </c>
      <c r="MM51" s="22">
        <f t="shared" si="40"/>
        <v>0</v>
      </c>
      <c r="MN51" s="22">
        <f t="shared" si="40"/>
        <v>0</v>
      </c>
      <c r="MO51" s="22">
        <f t="shared" si="40"/>
        <v>0</v>
      </c>
      <c r="MP51" s="22">
        <f t="shared" si="40"/>
        <v>0</v>
      </c>
      <c r="MQ51" s="22">
        <f t="shared" si="40"/>
        <v>0</v>
      </c>
      <c r="MR51" s="22">
        <f t="shared" si="40"/>
        <v>0</v>
      </c>
      <c r="MS51" s="22">
        <f t="shared" si="40"/>
        <v>0</v>
      </c>
      <c r="MT51" s="22">
        <f t="shared" si="40"/>
        <v>0</v>
      </c>
      <c r="MU51" s="22">
        <f t="shared" si="40"/>
        <v>0</v>
      </c>
      <c r="MV51" s="22">
        <f t="shared" si="40"/>
        <v>0</v>
      </c>
      <c r="MW51" s="22">
        <f t="shared" si="40"/>
        <v>0</v>
      </c>
      <c r="MX51" s="22">
        <f t="shared" si="40"/>
        <v>0</v>
      </c>
      <c r="MY51" s="22">
        <f t="shared" si="40"/>
        <v>0</v>
      </c>
    </row>
    <row r="53" spans="1:363" x14ac:dyDescent="0.35">
      <c r="D53" s="22">
        <f>D56*(D5+E5)/12</f>
        <v>16928</v>
      </c>
    </row>
    <row r="54" spans="1:363" x14ac:dyDescent="0.35">
      <c r="C54" s="2"/>
      <c r="D54" s="2">
        <v>1</v>
      </c>
      <c r="E54" s="2">
        <v>2</v>
      </c>
      <c r="F54" s="2">
        <v>3</v>
      </c>
      <c r="G54" s="2">
        <v>4</v>
      </c>
      <c r="H54" s="2">
        <v>5</v>
      </c>
      <c r="I54" s="2">
        <v>6</v>
      </c>
      <c r="J54" s="2">
        <v>7</v>
      </c>
      <c r="K54" s="2">
        <v>8</v>
      </c>
      <c r="L54" s="2">
        <v>9</v>
      </c>
      <c r="M54" s="2">
        <v>10</v>
      </c>
      <c r="N54" s="2">
        <v>11</v>
      </c>
      <c r="O54" s="2">
        <v>12</v>
      </c>
      <c r="P54" s="2">
        <v>13</v>
      </c>
      <c r="Q54" s="2">
        <v>14</v>
      </c>
      <c r="R54" s="2">
        <v>15</v>
      </c>
      <c r="S54" s="2">
        <v>16</v>
      </c>
      <c r="T54" s="2">
        <v>17</v>
      </c>
      <c r="U54" s="2">
        <v>18</v>
      </c>
      <c r="V54" s="2">
        <v>19</v>
      </c>
      <c r="W54" s="2">
        <v>20</v>
      </c>
      <c r="X54" s="2">
        <v>21</v>
      </c>
      <c r="Y54" s="2">
        <v>22</v>
      </c>
      <c r="Z54" s="2">
        <v>23</v>
      </c>
      <c r="AA54" s="2">
        <v>24</v>
      </c>
      <c r="AB54" s="2">
        <v>25</v>
      </c>
      <c r="AC54" s="2">
        <v>26</v>
      </c>
      <c r="AD54" s="2">
        <v>27</v>
      </c>
      <c r="AE54" s="2">
        <v>28</v>
      </c>
      <c r="AF54" s="2">
        <v>29</v>
      </c>
      <c r="AG54" s="2">
        <v>30</v>
      </c>
      <c r="AH54" s="2">
        <v>31</v>
      </c>
      <c r="AI54" s="2">
        <v>32</v>
      </c>
      <c r="AJ54" s="2">
        <v>33</v>
      </c>
      <c r="AK54" s="2">
        <v>34</v>
      </c>
      <c r="AL54" s="2">
        <v>35</v>
      </c>
      <c r="AM54" s="2">
        <v>36</v>
      </c>
      <c r="AN54" s="2">
        <v>37</v>
      </c>
      <c r="AO54" s="2">
        <v>38</v>
      </c>
      <c r="AP54" s="2">
        <v>39</v>
      </c>
      <c r="AQ54" s="2">
        <v>40</v>
      </c>
      <c r="AR54" s="2">
        <v>41</v>
      </c>
      <c r="AS54" s="2">
        <v>42</v>
      </c>
      <c r="AT54" s="2">
        <v>43</v>
      </c>
      <c r="AU54" s="2">
        <v>44</v>
      </c>
      <c r="AV54" s="2">
        <v>45</v>
      </c>
      <c r="AW54" s="2">
        <v>46</v>
      </c>
      <c r="AX54" s="2">
        <v>47</v>
      </c>
      <c r="AY54" s="2">
        <v>48</v>
      </c>
      <c r="AZ54" s="2">
        <v>49</v>
      </c>
      <c r="BA54" s="2">
        <v>50</v>
      </c>
      <c r="BB54" s="2">
        <v>51</v>
      </c>
      <c r="BC54" s="2">
        <v>52</v>
      </c>
      <c r="BD54" s="2">
        <v>53</v>
      </c>
      <c r="BE54" s="2">
        <v>54</v>
      </c>
      <c r="BF54" s="2">
        <v>55</v>
      </c>
      <c r="BG54" s="2">
        <v>56</v>
      </c>
      <c r="BH54" s="2">
        <v>57</v>
      </c>
      <c r="BI54" s="2">
        <v>58</v>
      </c>
      <c r="BJ54" s="2">
        <v>59</v>
      </c>
      <c r="BK54" s="2">
        <v>60</v>
      </c>
      <c r="BL54" s="2">
        <v>61</v>
      </c>
      <c r="BM54" s="2">
        <v>62</v>
      </c>
      <c r="BN54" s="2">
        <v>63</v>
      </c>
      <c r="BO54" s="2">
        <v>64</v>
      </c>
      <c r="BP54" s="2">
        <v>65</v>
      </c>
      <c r="BQ54" s="2">
        <v>66</v>
      </c>
      <c r="BR54" s="2">
        <v>67</v>
      </c>
      <c r="BS54" s="2">
        <v>68</v>
      </c>
      <c r="BT54" s="2">
        <v>69</v>
      </c>
      <c r="BU54" s="2">
        <v>70</v>
      </c>
      <c r="BV54" s="2">
        <v>71</v>
      </c>
      <c r="BW54" s="2">
        <v>72</v>
      </c>
      <c r="BX54" s="2">
        <v>73</v>
      </c>
      <c r="BY54" s="2">
        <v>74</v>
      </c>
      <c r="BZ54" s="2">
        <v>75</v>
      </c>
      <c r="CA54" s="2">
        <v>76</v>
      </c>
      <c r="CB54" s="2">
        <v>77</v>
      </c>
      <c r="CC54" s="2">
        <v>78</v>
      </c>
      <c r="CD54" s="2">
        <v>79</v>
      </c>
      <c r="CE54" s="2">
        <v>80</v>
      </c>
      <c r="CF54" s="2">
        <v>81</v>
      </c>
      <c r="CG54" s="2">
        <v>82</v>
      </c>
      <c r="CH54" s="2">
        <v>83</v>
      </c>
      <c r="CI54" s="2">
        <v>84</v>
      </c>
      <c r="CJ54" s="2">
        <v>85</v>
      </c>
      <c r="CK54" s="2">
        <v>86</v>
      </c>
      <c r="CL54" s="2">
        <v>87</v>
      </c>
      <c r="CM54" s="2">
        <v>88</v>
      </c>
      <c r="CN54" s="2">
        <v>89</v>
      </c>
      <c r="CO54" s="2">
        <v>90</v>
      </c>
      <c r="CP54" s="2">
        <v>91</v>
      </c>
      <c r="CQ54" s="2">
        <v>92</v>
      </c>
      <c r="CR54" s="2">
        <v>93</v>
      </c>
      <c r="CS54" s="2">
        <v>94</v>
      </c>
      <c r="CT54" s="2">
        <v>95</v>
      </c>
      <c r="CU54" s="2">
        <v>96</v>
      </c>
      <c r="CV54" s="2">
        <v>97</v>
      </c>
      <c r="CW54" s="2">
        <v>98</v>
      </c>
      <c r="CX54" s="2">
        <v>99</v>
      </c>
      <c r="CY54" s="2">
        <v>100</v>
      </c>
      <c r="CZ54" s="2">
        <v>101</v>
      </c>
      <c r="DA54" s="2">
        <v>102</v>
      </c>
      <c r="DB54" s="2">
        <v>103</v>
      </c>
      <c r="DC54" s="2">
        <v>104</v>
      </c>
      <c r="DD54" s="2">
        <v>105</v>
      </c>
      <c r="DE54" s="2">
        <v>106</v>
      </c>
      <c r="DF54" s="2">
        <v>107</v>
      </c>
      <c r="DG54" s="2">
        <v>108</v>
      </c>
      <c r="DH54" s="2">
        <v>109</v>
      </c>
      <c r="DI54" s="2">
        <v>110</v>
      </c>
      <c r="DJ54" s="2">
        <v>111</v>
      </c>
      <c r="DK54" s="2">
        <v>112</v>
      </c>
      <c r="DL54" s="2">
        <v>113</v>
      </c>
      <c r="DM54" s="2">
        <v>114</v>
      </c>
      <c r="DN54" s="2">
        <v>115</v>
      </c>
      <c r="DO54" s="2">
        <v>116</v>
      </c>
      <c r="DP54" s="2">
        <v>117</v>
      </c>
      <c r="DQ54" s="2">
        <v>118</v>
      </c>
      <c r="DR54" s="2">
        <v>119</v>
      </c>
      <c r="DS54" s="2">
        <v>120</v>
      </c>
      <c r="DT54" s="2">
        <v>121</v>
      </c>
      <c r="DU54" s="2">
        <v>122</v>
      </c>
      <c r="DV54" s="2">
        <v>123</v>
      </c>
      <c r="DW54" s="2">
        <v>124</v>
      </c>
      <c r="DX54" s="2">
        <v>125</v>
      </c>
      <c r="DY54" s="2">
        <v>126</v>
      </c>
      <c r="DZ54" s="2">
        <v>127</v>
      </c>
      <c r="EA54" s="2">
        <v>128</v>
      </c>
      <c r="EB54" s="2">
        <v>129</v>
      </c>
      <c r="EC54" s="2">
        <v>130</v>
      </c>
      <c r="ED54" s="2">
        <v>131</v>
      </c>
      <c r="EE54" s="2">
        <v>132</v>
      </c>
      <c r="EF54" s="2">
        <v>133</v>
      </c>
      <c r="EG54" s="2">
        <v>134</v>
      </c>
      <c r="EH54" s="2">
        <v>135</v>
      </c>
      <c r="EI54" s="2">
        <v>136</v>
      </c>
      <c r="EJ54" s="2">
        <v>137</v>
      </c>
      <c r="EK54" s="2">
        <v>138</v>
      </c>
      <c r="EL54" s="2">
        <v>139</v>
      </c>
      <c r="EM54" s="2">
        <v>140</v>
      </c>
      <c r="EN54" s="2">
        <v>141</v>
      </c>
      <c r="EO54" s="2">
        <v>142</v>
      </c>
      <c r="EP54" s="2">
        <v>143</v>
      </c>
      <c r="EQ54" s="2">
        <v>144</v>
      </c>
      <c r="ER54" s="2">
        <v>145</v>
      </c>
      <c r="ES54" s="2">
        <v>146</v>
      </c>
      <c r="ET54" s="2">
        <v>147</v>
      </c>
      <c r="EU54" s="2">
        <v>148</v>
      </c>
      <c r="EV54" s="2">
        <v>149</v>
      </c>
      <c r="EW54" s="2">
        <v>150</v>
      </c>
      <c r="EX54" s="2">
        <v>151</v>
      </c>
      <c r="EY54" s="2">
        <v>152</v>
      </c>
      <c r="EZ54" s="2">
        <v>153</v>
      </c>
      <c r="FA54" s="2">
        <v>154</v>
      </c>
      <c r="FB54" s="2">
        <v>155</v>
      </c>
      <c r="FC54" s="2">
        <v>156</v>
      </c>
      <c r="FD54" s="2">
        <v>157</v>
      </c>
      <c r="FE54" s="2">
        <v>158</v>
      </c>
      <c r="FF54" s="2">
        <v>159</v>
      </c>
      <c r="FG54" s="2">
        <v>160</v>
      </c>
      <c r="FH54" s="2">
        <v>161</v>
      </c>
      <c r="FI54" s="2">
        <v>162</v>
      </c>
      <c r="FJ54" s="2">
        <v>163</v>
      </c>
      <c r="FK54" s="2">
        <v>164</v>
      </c>
      <c r="FL54" s="2">
        <v>165</v>
      </c>
      <c r="FM54" s="2">
        <v>166</v>
      </c>
      <c r="FN54" s="2">
        <v>167</v>
      </c>
      <c r="FO54" s="2">
        <v>168</v>
      </c>
      <c r="FP54" s="2">
        <v>169</v>
      </c>
      <c r="FQ54" s="2">
        <v>170</v>
      </c>
      <c r="FR54" s="2">
        <v>171</v>
      </c>
      <c r="FS54" s="2">
        <v>172</v>
      </c>
      <c r="FT54" s="2">
        <v>173</v>
      </c>
      <c r="FU54" s="2">
        <v>174</v>
      </c>
      <c r="FV54" s="2">
        <v>175</v>
      </c>
      <c r="FW54" s="2">
        <v>176</v>
      </c>
      <c r="FX54" s="2">
        <v>177</v>
      </c>
      <c r="FY54" s="2">
        <v>178</v>
      </c>
      <c r="FZ54" s="2">
        <v>179</v>
      </c>
      <c r="GA54" s="2">
        <v>180</v>
      </c>
      <c r="GB54" s="2">
        <v>181</v>
      </c>
      <c r="GC54" s="2">
        <v>182</v>
      </c>
      <c r="GD54" s="2">
        <v>183</v>
      </c>
      <c r="GE54" s="2">
        <v>184</v>
      </c>
      <c r="GF54" s="2">
        <v>185</v>
      </c>
      <c r="GG54" s="2">
        <v>186</v>
      </c>
      <c r="GH54" s="2">
        <v>187</v>
      </c>
      <c r="GI54" s="2">
        <v>188</v>
      </c>
      <c r="GJ54" s="2">
        <v>189</v>
      </c>
      <c r="GK54" s="2">
        <v>190</v>
      </c>
      <c r="GL54" s="2">
        <v>191</v>
      </c>
      <c r="GM54" s="2">
        <v>192</v>
      </c>
      <c r="GN54" s="2">
        <v>193</v>
      </c>
      <c r="GO54" s="2">
        <v>194</v>
      </c>
      <c r="GP54" s="2">
        <v>195</v>
      </c>
      <c r="GQ54" s="2">
        <v>196</v>
      </c>
      <c r="GR54" s="2">
        <v>197</v>
      </c>
      <c r="GS54" s="2">
        <v>198</v>
      </c>
      <c r="GT54" s="2">
        <v>199</v>
      </c>
      <c r="GU54" s="2">
        <v>200</v>
      </c>
      <c r="GV54" s="2">
        <v>201</v>
      </c>
      <c r="GW54" s="2">
        <v>202</v>
      </c>
      <c r="GX54" s="2">
        <v>203</v>
      </c>
      <c r="GY54" s="2">
        <v>204</v>
      </c>
      <c r="GZ54" s="2">
        <v>205</v>
      </c>
      <c r="HA54" s="2">
        <v>206</v>
      </c>
      <c r="HB54" s="2">
        <v>207</v>
      </c>
      <c r="HC54" s="2">
        <v>208</v>
      </c>
      <c r="HD54" s="2">
        <v>209</v>
      </c>
      <c r="HE54" s="2">
        <v>210</v>
      </c>
      <c r="HF54" s="2">
        <v>211</v>
      </c>
      <c r="HG54" s="2">
        <v>212</v>
      </c>
      <c r="HH54" s="2">
        <v>213</v>
      </c>
      <c r="HI54" s="2">
        <v>214</v>
      </c>
      <c r="HJ54" s="2">
        <v>215</v>
      </c>
      <c r="HK54" s="2">
        <v>216</v>
      </c>
      <c r="HL54" s="2">
        <v>217</v>
      </c>
      <c r="HM54" s="2">
        <v>218</v>
      </c>
      <c r="HN54" s="2">
        <v>219</v>
      </c>
      <c r="HO54" s="2">
        <v>220</v>
      </c>
      <c r="HP54" s="2">
        <v>221</v>
      </c>
      <c r="HQ54" s="2">
        <v>222</v>
      </c>
      <c r="HR54" s="2">
        <v>223</v>
      </c>
      <c r="HS54" s="2">
        <v>224</v>
      </c>
      <c r="HT54" s="2">
        <v>225</v>
      </c>
      <c r="HU54" s="2">
        <v>226</v>
      </c>
      <c r="HV54" s="2">
        <v>227</v>
      </c>
      <c r="HW54" s="2">
        <v>228</v>
      </c>
      <c r="HX54" s="2">
        <v>229</v>
      </c>
      <c r="HY54" s="2">
        <v>230</v>
      </c>
      <c r="HZ54" s="2">
        <v>231</v>
      </c>
      <c r="IA54" s="2">
        <v>232</v>
      </c>
      <c r="IB54" s="2">
        <v>233</v>
      </c>
      <c r="IC54" s="2">
        <v>234</v>
      </c>
      <c r="ID54" s="2">
        <v>235</v>
      </c>
      <c r="IE54" s="2">
        <v>236</v>
      </c>
      <c r="IF54" s="2">
        <v>237</v>
      </c>
      <c r="IG54" s="2">
        <v>238</v>
      </c>
      <c r="IH54" s="2">
        <v>239</v>
      </c>
      <c r="II54" s="2">
        <v>240</v>
      </c>
      <c r="IJ54" s="2">
        <v>241</v>
      </c>
      <c r="IK54" s="2">
        <v>242</v>
      </c>
      <c r="IL54" s="2">
        <v>243</v>
      </c>
      <c r="IM54" s="2">
        <v>244</v>
      </c>
      <c r="IN54" s="2">
        <v>245</v>
      </c>
      <c r="IO54" s="2">
        <v>246</v>
      </c>
      <c r="IP54" s="2">
        <v>247</v>
      </c>
      <c r="IQ54" s="2">
        <v>248</v>
      </c>
      <c r="IR54" s="2">
        <v>249</v>
      </c>
      <c r="IS54" s="2">
        <v>250</v>
      </c>
      <c r="IT54" s="2">
        <v>251</v>
      </c>
      <c r="IU54" s="2">
        <v>252</v>
      </c>
      <c r="IV54" s="2">
        <v>253</v>
      </c>
      <c r="IW54" s="2">
        <v>254</v>
      </c>
      <c r="IX54" s="2">
        <v>255</v>
      </c>
      <c r="IY54" s="2">
        <v>256</v>
      </c>
      <c r="IZ54" s="2">
        <v>257</v>
      </c>
      <c r="JA54" s="2">
        <v>258</v>
      </c>
      <c r="JB54" s="2">
        <v>259</v>
      </c>
      <c r="JC54" s="2">
        <v>260</v>
      </c>
      <c r="JD54" s="2">
        <v>261</v>
      </c>
      <c r="JE54" s="2">
        <v>262</v>
      </c>
      <c r="JF54" s="2">
        <v>263</v>
      </c>
      <c r="JG54" s="2">
        <v>264</v>
      </c>
      <c r="JH54" s="2">
        <v>265</v>
      </c>
      <c r="JI54" s="2">
        <v>266</v>
      </c>
      <c r="JJ54" s="2">
        <v>267</v>
      </c>
      <c r="JK54" s="2">
        <v>268</v>
      </c>
      <c r="JL54" s="2">
        <v>269</v>
      </c>
      <c r="JM54" s="2">
        <v>270</v>
      </c>
      <c r="JN54" s="2">
        <v>271</v>
      </c>
      <c r="JO54" s="2">
        <v>272</v>
      </c>
      <c r="JP54" s="2">
        <v>273</v>
      </c>
      <c r="JQ54" s="2">
        <v>274</v>
      </c>
      <c r="JR54" s="2">
        <v>275</v>
      </c>
      <c r="JS54" s="2">
        <v>276</v>
      </c>
      <c r="JT54" s="2">
        <v>277</v>
      </c>
      <c r="JU54" s="2">
        <v>278</v>
      </c>
      <c r="JV54" s="2">
        <v>279</v>
      </c>
      <c r="JW54" s="2">
        <v>280</v>
      </c>
      <c r="JX54" s="2">
        <v>281</v>
      </c>
      <c r="JY54" s="2">
        <v>282</v>
      </c>
      <c r="JZ54" s="2">
        <v>283</v>
      </c>
      <c r="KA54" s="2">
        <v>284</v>
      </c>
      <c r="KB54" s="2">
        <v>285</v>
      </c>
      <c r="KC54" s="2">
        <v>286</v>
      </c>
      <c r="KD54" s="2">
        <v>287</v>
      </c>
      <c r="KE54" s="2">
        <v>288</v>
      </c>
      <c r="KF54" s="2">
        <v>289</v>
      </c>
      <c r="KG54" s="2">
        <v>290</v>
      </c>
      <c r="KH54" s="2">
        <v>291</v>
      </c>
      <c r="KI54" s="2">
        <v>292</v>
      </c>
      <c r="KJ54" s="2">
        <v>293</v>
      </c>
      <c r="KK54" s="2">
        <v>294</v>
      </c>
      <c r="KL54" s="2">
        <v>295</v>
      </c>
      <c r="KM54" s="2">
        <v>296</v>
      </c>
      <c r="KN54" s="2">
        <v>297</v>
      </c>
      <c r="KO54" s="2">
        <v>298</v>
      </c>
      <c r="KP54" s="2">
        <v>299</v>
      </c>
      <c r="KQ54" s="2">
        <v>300</v>
      </c>
      <c r="KR54" s="2">
        <v>301</v>
      </c>
      <c r="KS54" s="2">
        <v>302</v>
      </c>
      <c r="KT54" s="2">
        <v>303</v>
      </c>
      <c r="KU54" s="2">
        <v>304</v>
      </c>
      <c r="KV54" s="2">
        <v>305</v>
      </c>
      <c r="KW54" s="2">
        <v>306</v>
      </c>
      <c r="KX54" s="2">
        <v>307</v>
      </c>
      <c r="KY54" s="2">
        <v>308</v>
      </c>
      <c r="KZ54" s="2">
        <v>309</v>
      </c>
      <c r="LA54" s="2">
        <v>310</v>
      </c>
      <c r="LB54" s="2">
        <v>311</v>
      </c>
      <c r="LC54" s="2">
        <v>312</v>
      </c>
      <c r="LD54" s="2">
        <v>313</v>
      </c>
      <c r="LE54" s="2">
        <v>314</v>
      </c>
      <c r="LF54" s="2">
        <v>315</v>
      </c>
      <c r="LG54" s="2">
        <v>316</v>
      </c>
      <c r="LH54" s="2">
        <v>317</v>
      </c>
      <c r="LI54" s="2">
        <v>318</v>
      </c>
      <c r="LJ54" s="2">
        <v>319</v>
      </c>
      <c r="LK54" s="2">
        <v>320</v>
      </c>
      <c r="LL54" s="2">
        <v>321</v>
      </c>
      <c r="LM54" s="2">
        <v>322</v>
      </c>
      <c r="LN54" s="2">
        <v>323</v>
      </c>
      <c r="LO54" s="2">
        <v>324</v>
      </c>
      <c r="LP54" s="2">
        <v>325</v>
      </c>
      <c r="LQ54" s="2">
        <v>326</v>
      </c>
      <c r="LR54" s="2">
        <v>327</v>
      </c>
      <c r="LS54" s="2">
        <v>328</v>
      </c>
      <c r="LT54" s="2">
        <v>329</v>
      </c>
      <c r="LU54" s="2">
        <v>330</v>
      </c>
      <c r="LV54" s="2">
        <v>331</v>
      </c>
      <c r="LW54" s="2">
        <v>332</v>
      </c>
      <c r="LX54" s="2">
        <v>333</v>
      </c>
      <c r="LY54" s="2">
        <v>334</v>
      </c>
      <c r="LZ54" s="2">
        <v>335</v>
      </c>
      <c r="MA54" s="2">
        <v>336</v>
      </c>
      <c r="MB54" s="2">
        <v>337</v>
      </c>
      <c r="MC54" s="2">
        <v>338</v>
      </c>
      <c r="MD54" s="2">
        <v>339</v>
      </c>
      <c r="ME54" s="2">
        <v>340</v>
      </c>
      <c r="MF54" s="2">
        <v>341</v>
      </c>
      <c r="MG54" s="2">
        <v>342</v>
      </c>
      <c r="MH54" s="2">
        <v>343</v>
      </c>
      <c r="MI54" s="2">
        <v>344</v>
      </c>
      <c r="MJ54" s="2">
        <v>345</v>
      </c>
      <c r="MK54" s="2">
        <v>346</v>
      </c>
      <c r="ML54" s="2">
        <v>347</v>
      </c>
      <c r="MM54" s="2">
        <v>348</v>
      </c>
      <c r="MN54" s="2">
        <v>349</v>
      </c>
      <c r="MO54" s="2">
        <v>350</v>
      </c>
      <c r="MP54" s="2">
        <v>351</v>
      </c>
      <c r="MQ54" s="2">
        <v>352</v>
      </c>
      <c r="MR54" s="2">
        <v>353</v>
      </c>
      <c r="MS54" s="2">
        <v>354</v>
      </c>
      <c r="MT54" s="2">
        <v>355</v>
      </c>
      <c r="MU54" s="2">
        <v>356</v>
      </c>
      <c r="MV54" s="2">
        <v>357</v>
      </c>
      <c r="MW54" s="2">
        <v>358</v>
      </c>
      <c r="MX54" s="2">
        <v>359</v>
      </c>
      <c r="MY54" s="2">
        <v>360</v>
      </c>
    </row>
    <row r="55" spans="1:363" x14ac:dyDescent="0.35">
      <c r="A55" t="str">
        <f>B8 &amp;" "&amp;(D8+D15)</f>
        <v>Month 21</v>
      </c>
      <c r="C55" s="2"/>
      <c r="D55" s="2" t="s">
        <v>151</v>
      </c>
      <c r="E55" s="2" t="s">
        <v>152</v>
      </c>
      <c r="F55" s="2" t="s">
        <v>153</v>
      </c>
      <c r="G55" s="2" t="s">
        <v>154</v>
      </c>
      <c r="H55" s="2" t="s">
        <v>155</v>
      </c>
      <c r="I55" s="2" t="s">
        <v>156</v>
      </c>
      <c r="J55" s="2" t="s">
        <v>157</v>
      </c>
      <c r="K55" s="2" t="s">
        <v>158</v>
      </c>
      <c r="L55" s="2" t="s">
        <v>159</v>
      </c>
      <c r="M55" s="2" t="s">
        <v>160</v>
      </c>
      <c r="N55" s="2" t="s">
        <v>161</v>
      </c>
      <c r="O55" s="2" t="s">
        <v>162</v>
      </c>
      <c r="P55" s="2" t="s">
        <v>163</v>
      </c>
      <c r="Q55" s="2" t="s">
        <v>164</v>
      </c>
      <c r="R55" s="2" t="s">
        <v>165</v>
      </c>
      <c r="S55" s="2" t="s">
        <v>166</v>
      </c>
      <c r="T55" s="2" t="s">
        <v>167</v>
      </c>
      <c r="U55" s="2" t="s">
        <v>168</v>
      </c>
      <c r="V55" s="2" t="s">
        <v>169</v>
      </c>
      <c r="W55" s="2" t="s">
        <v>170</v>
      </c>
      <c r="X55" s="2" t="s">
        <v>171</v>
      </c>
      <c r="Y55" s="2" t="s">
        <v>172</v>
      </c>
      <c r="Z55" s="2" t="s">
        <v>173</v>
      </c>
      <c r="AA55" s="2" t="s">
        <v>174</v>
      </c>
      <c r="AB55" s="2" t="s">
        <v>175</v>
      </c>
      <c r="AC55" s="2" t="s">
        <v>176</v>
      </c>
      <c r="AD55" s="2" t="s">
        <v>177</v>
      </c>
      <c r="AE55" s="2" t="s">
        <v>178</v>
      </c>
      <c r="AF55" s="2" t="s">
        <v>179</v>
      </c>
      <c r="AG55" s="2" t="s">
        <v>180</v>
      </c>
      <c r="AH55" s="2" t="s">
        <v>181</v>
      </c>
      <c r="AI55" s="2" t="s">
        <v>182</v>
      </c>
      <c r="AJ55" s="2" t="s">
        <v>183</v>
      </c>
      <c r="AK55" s="2" t="s">
        <v>184</v>
      </c>
      <c r="AL55" s="2" t="s">
        <v>185</v>
      </c>
      <c r="AM55" s="2" t="s">
        <v>186</v>
      </c>
      <c r="AN55" s="2" t="s">
        <v>187</v>
      </c>
      <c r="AO55" s="2" t="s">
        <v>188</v>
      </c>
      <c r="AP55" s="2" t="s">
        <v>189</v>
      </c>
      <c r="AQ55" s="2" t="s">
        <v>190</v>
      </c>
      <c r="AR55" s="2" t="s">
        <v>191</v>
      </c>
      <c r="AS55" s="2" t="s">
        <v>192</v>
      </c>
      <c r="AT55" s="2" t="s">
        <v>193</v>
      </c>
      <c r="AU55" s="2" t="s">
        <v>194</v>
      </c>
      <c r="AV55" s="2" t="s">
        <v>195</v>
      </c>
      <c r="AW55" s="2" t="s">
        <v>196</v>
      </c>
      <c r="AX55" s="2" t="s">
        <v>197</v>
      </c>
      <c r="AY55" s="2" t="s">
        <v>198</v>
      </c>
      <c r="AZ55" s="2" t="s">
        <v>199</v>
      </c>
      <c r="BA55" s="2" t="s">
        <v>200</v>
      </c>
      <c r="BB55" s="2" t="s">
        <v>201</v>
      </c>
      <c r="BC55" s="2" t="s">
        <v>202</v>
      </c>
      <c r="BD55" s="2" t="s">
        <v>203</v>
      </c>
      <c r="BE55" s="2" t="s">
        <v>204</v>
      </c>
      <c r="BF55" s="2" t="s">
        <v>205</v>
      </c>
      <c r="BG55" s="2" t="s">
        <v>206</v>
      </c>
      <c r="BH55" s="2" t="s">
        <v>207</v>
      </c>
      <c r="BI55" s="2" t="s">
        <v>208</v>
      </c>
      <c r="BJ55" s="2" t="s">
        <v>209</v>
      </c>
      <c r="BK55" s="2" t="s">
        <v>210</v>
      </c>
      <c r="BL55" s="2" t="s">
        <v>345</v>
      </c>
      <c r="BM55" s="2" t="s">
        <v>346</v>
      </c>
      <c r="BN55" s="2" t="s">
        <v>347</v>
      </c>
      <c r="BO55" s="2" t="s">
        <v>348</v>
      </c>
      <c r="BP55" s="2" t="s">
        <v>349</v>
      </c>
      <c r="BQ55" s="2" t="s">
        <v>350</v>
      </c>
      <c r="BR55" s="2" t="s">
        <v>351</v>
      </c>
      <c r="BS55" s="2" t="s">
        <v>352</v>
      </c>
      <c r="BT55" s="2" t="s">
        <v>353</v>
      </c>
      <c r="BU55" s="2" t="s">
        <v>354</v>
      </c>
      <c r="BV55" s="2" t="s">
        <v>355</v>
      </c>
      <c r="BW55" s="2" t="s">
        <v>356</v>
      </c>
      <c r="BX55" s="2" t="s">
        <v>357</v>
      </c>
      <c r="BY55" s="2" t="s">
        <v>358</v>
      </c>
      <c r="BZ55" s="2" t="s">
        <v>359</v>
      </c>
      <c r="CA55" s="2" t="s">
        <v>360</v>
      </c>
      <c r="CB55" s="2" t="s">
        <v>361</v>
      </c>
      <c r="CC55" s="2" t="s">
        <v>362</v>
      </c>
      <c r="CD55" s="2" t="s">
        <v>363</v>
      </c>
      <c r="CE55" s="2" t="s">
        <v>364</v>
      </c>
      <c r="CF55" s="2" t="s">
        <v>365</v>
      </c>
      <c r="CG55" s="2" t="s">
        <v>366</v>
      </c>
      <c r="CH55" s="2" t="s">
        <v>367</v>
      </c>
      <c r="CI55" s="2" t="s">
        <v>368</v>
      </c>
      <c r="CJ55" s="2" t="s">
        <v>369</v>
      </c>
      <c r="CK55" s="2" t="s">
        <v>370</v>
      </c>
      <c r="CL55" s="2" t="s">
        <v>371</v>
      </c>
      <c r="CM55" s="2" t="s">
        <v>372</v>
      </c>
      <c r="CN55" s="2" t="s">
        <v>373</v>
      </c>
      <c r="CO55" s="2" t="s">
        <v>374</v>
      </c>
      <c r="CP55" s="2" t="s">
        <v>375</v>
      </c>
      <c r="CQ55" s="2" t="s">
        <v>376</v>
      </c>
      <c r="CR55" s="2" t="s">
        <v>377</v>
      </c>
      <c r="CS55" s="2" t="s">
        <v>378</v>
      </c>
      <c r="CT55" s="2" t="s">
        <v>379</v>
      </c>
      <c r="CU55" s="2" t="s">
        <v>380</v>
      </c>
      <c r="CV55" s="2" t="s">
        <v>381</v>
      </c>
      <c r="CW55" s="2" t="s">
        <v>382</v>
      </c>
      <c r="CX55" s="2" t="s">
        <v>383</v>
      </c>
      <c r="CY55" s="2" t="s">
        <v>384</v>
      </c>
      <c r="CZ55" s="2" t="s">
        <v>385</v>
      </c>
      <c r="DA55" s="2" t="s">
        <v>386</v>
      </c>
      <c r="DB55" s="2" t="s">
        <v>387</v>
      </c>
      <c r="DC55" s="2" t="s">
        <v>388</v>
      </c>
      <c r="DD55" s="2" t="s">
        <v>389</v>
      </c>
      <c r="DE55" s="2" t="s">
        <v>390</v>
      </c>
      <c r="DF55" s="2" t="s">
        <v>391</v>
      </c>
      <c r="DG55" s="2" t="s">
        <v>392</v>
      </c>
      <c r="DH55" s="2" t="s">
        <v>393</v>
      </c>
      <c r="DI55" s="2" t="s">
        <v>394</v>
      </c>
      <c r="DJ55" s="2" t="s">
        <v>395</v>
      </c>
      <c r="DK55" s="2" t="s">
        <v>396</v>
      </c>
      <c r="DL55" s="2" t="s">
        <v>397</v>
      </c>
      <c r="DM55" s="2" t="s">
        <v>398</v>
      </c>
      <c r="DN55" s="2" t="s">
        <v>399</v>
      </c>
      <c r="DO55" s="2" t="s">
        <v>400</v>
      </c>
      <c r="DP55" s="2" t="s">
        <v>401</v>
      </c>
      <c r="DQ55" s="2" t="s">
        <v>402</v>
      </c>
      <c r="DR55" s="2" t="s">
        <v>403</v>
      </c>
      <c r="DS55" s="2" t="s">
        <v>404</v>
      </c>
      <c r="DT55" s="2" t="s">
        <v>405</v>
      </c>
      <c r="DU55" s="2" t="s">
        <v>406</v>
      </c>
      <c r="DV55" s="2" t="s">
        <v>407</v>
      </c>
      <c r="DW55" s="2" t="s">
        <v>408</v>
      </c>
      <c r="DX55" s="2" t="s">
        <v>409</v>
      </c>
      <c r="DY55" s="2" t="s">
        <v>410</v>
      </c>
      <c r="DZ55" s="2" t="s">
        <v>411</v>
      </c>
      <c r="EA55" s="2" t="s">
        <v>412</v>
      </c>
      <c r="EB55" s="2" t="s">
        <v>413</v>
      </c>
      <c r="EC55" s="2" t="s">
        <v>414</v>
      </c>
      <c r="ED55" s="2" t="s">
        <v>415</v>
      </c>
      <c r="EE55" s="2" t="s">
        <v>416</v>
      </c>
      <c r="EF55" s="2" t="s">
        <v>417</v>
      </c>
      <c r="EG55" s="2" t="s">
        <v>418</v>
      </c>
      <c r="EH55" s="2" t="s">
        <v>419</v>
      </c>
      <c r="EI55" s="2" t="s">
        <v>420</v>
      </c>
      <c r="EJ55" s="2" t="s">
        <v>421</v>
      </c>
      <c r="EK55" s="2" t="s">
        <v>422</v>
      </c>
      <c r="EL55" s="2" t="s">
        <v>423</v>
      </c>
      <c r="EM55" s="2" t="s">
        <v>424</v>
      </c>
      <c r="EN55" s="2" t="s">
        <v>425</v>
      </c>
      <c r="EO55" s="2" t="s">
        <v>426</v>
      </c>
      <c r="EP55" s="2" t="s">
        <v>427</v>
      </c>
      <c r="EQ55" s="2" t="s">
        <v>428</v>
      </c>
      <c r="ER55" s="2" t="s">
        <v>429</v>
      </c>
      <c r="ES55" s="2" t="s">
        <v>430</v>
      </c>
      <c r="ET55" s="2" t="s">
        <v>431</v>
      </c>
      <c r="EU55" s="2" t="s">
        <v>432</v>
      </c>
      <c r="EV55" s="2" t="s">
        <v>433</v>
      </c>
      <c r="EW55" s="2" t="s">
        <v>434</v>
      </c>
      <c r="EX55" s="2" t="s">
        <v>435</v>
      </c>
      <c r="EY55" s="2" t="s">
        <v>436</v>
      </c>
      <c r="EZ55" s="2" t="s">
        <v>437</v>
      </c>
      <c r="FA55" s="2" t="s">
        <v>438</v>
      </c>
      <c r="FB55" s="2" t="s">
        <v>439</v>
      </c>
      <c r="FC55" s="2" t="s">
        <v>440</v>
      </c>
      <c r="FD55" s="2" t="s">
        <v>441</v>
      </c>
      <c r="FE55" s="2" t="s">
        <v>442</v>
      </c>
      <c r="FF55" s="2" t="s">
        <v>443</v>
      </c>
      <c r="FG55" s="2" t="s">
        <v>444</v>
      </c>
      <c r="FH55" s="2" t="s">
        <v>445</v>
      </c>
      <c r="FI55" s="2" t="s">
        <v>446</v>
      </c>
      <c r="FJ55" s="2" t="s">
        <v>447</v>
      </c>
      <c r="FK55" s="2" t="s">
        <v>448</v>
      </c>
      <c r="FL55" s="2" t="s">
        <v>449</v>
      </c>
      <c r="FM55" s="2" t="s">
        <v>450</v>
      </c>
      <c r="FN55" s="2" t="s">
        <v>451</v>
      </c>
      <c r="FO55" s="2" t="s">
        <v>452</v>
      </c>
      <c r="FP55" s="2" t="s">
        <v>453</v>
      </c>
      <c r="FQ55" s="2" t="s">
        <v>454</v>
      </c>
      <c r="FR55" s="2" t="s">
        <v>455</v>
      </c>
      <c r="FS55" s="2" t="s">
        <v>456</v>
      </c>
      <c r="FT55" s="2" t="s">
        <v>457</v>
      </c>
      <c r="FU55" s="2" t="s">
        <v>458</v>
      </c>
      <c r="FV55" s="2" t="s">
        <v>459</v>
      </c>
      <c r="FW55" s="2" t="s">
        <v>460</v>
      </c>
      <c r="FX55" s="2" t="s">
        <v>461</v>
      </c>
      <c r="FY55" s="2" t="s">
        <v>462</v>
      </c>
      <c r="FZ55" s="2" t="s">
        <v>463</v>
      </c>
      <c r="GA55" s="2" t="s">
        <v>464</v>
      </c>
      <c r="GB55" s="2" t="s">
        <v>465</v>
      </c>
      <c r="GC55" s="2" t="s">
        <v>466</v>
      </c>
      <c r="GD55" s="2" t="s">
        <v>467</v>
      </c>
      <c r="GE55" s="2" t="s">
        <v>468</v>
      </c>
      <c r="GF55" s="2" t="s">
        <v>469</v>
      </c>
      <c r="GG55" s="2" t="s">
        <v>470</v>
      </c>
      <c r="GH55" s="2" t="s">
        <v>471</v>
      </c>
      <c r="GI55" s="2" t="s">
        <v>472</v>
      </c>
      <c r="GJ55" s="2" t="s">
        <v>473</v>
      </c>
      <c r="GK55" s="2" t="s">
        <v>474</v>
      </c>
      <c r="GL55" s="2" t="s">
        <v>475</v>
      </c>
      <c r="GM55" s="2" t="s">
        <v>476</v>
      </c>
      <c r="GN55" s="2" t="s">
        <v>477</v>
      </c>
      <c r="GO55" s="2" t="s">
        <v>478</v>
      </c>
      <c r="GP55" s="2" t="s">
        <v>479</v>
      </c>
      <c r="GQ55" s="2" t="s">
        <v>480</v>
      </c>
      <c r="GR55" s="2" t="s">
        <v>481</v>
      </c>
      <c r="GS55" s="2" t="s">
        <v>482</v>
      </c>
      <c r="GT55" s="2" t="s">
        <v>483</v>
      </c>
      <c r="GU55" s="2" t="s">
        <v>484</v>
      </c>
      <c r="GV55" s="2" t="s">
        <v>485</v>
      </c>
      <c r="GW55" s="2" t="s">
        <v>486</v>
      </c>
      <c r="GX55" s="2" t="s">
        <v>487</v>
      </c>
      <c r="GY55" s="2" t="s">
        <v>488</v>
      </c>
      <c r="GZ55" s="2" t="s">
        <v>489</v>
      </c>
      <c r="HA55" s="2" t="s">
        <v>490</v>
      </c>
      <c r="HB55" s="2" t="s">
        <v>491</v>
      </c>
      <c r="HC55" s="2" t="s">
        <v>492</v>
      </c>
      <c r="HD55" s="2" t="s">
        <v>493</v>
      </c>
      <c r="HE55" s="2" t="s">
        <v>494</v>
      </c>
      <c r="HF55" s="2" t="s">
        <v>495</v>
      </c>
      <c r="HG55" s="2" t="s">
        <v>496</v>
      </c>
      <c r="HH55" s="2" t="s">
        <v>497</v>
      </c>
      <c r="HI55" s="2" t="s">
        <v>498</v>
      </c>
      <c r="HJ55" s="2" t="s">
        <v>499</v>
      </c>
      <c r="HK55" s="2" t="s">
        <v>500</v>
      </c>
      <c r="HL55" s="2" t="s">
        <v>501</v>
      </c>
      <c r="HM55" s="2" t="s">
        <v>502</v>
      </c>
      <c r="HN55" s="2" t="s">
        <v>503</v>
      </c>
      <c r="HO55" s="2" t="s">
        <v>504</v>
      </c>
      <c r="HP55" s="2" t="s">
        <v>505</v>
      </c>
      <c r="HQ55" s="2" t="s">
        <v>506</v>
      </c>
      <c r="HR55" s="2" t="s">
        <v>507</v>
      </c>
      <c r="HS55" s="2" t="s">
        <v>508</v>
      </c>
      <c r="HT55" s="2" t="s">
        <v>509</v>
      </c>
      <c r="HU55" s="2" t="s">
        <v>510</v>
      </c>
      <c r="HV55" s="2" t="s">
        <v>511</v>
      </c>
      <c r="HW55" s="2" t="s">
        <v>512</v>
      </c>
      <c r="HX55" s="2" t="s">
        <v>513</v>
      </c>
      <c r="HY55" s="2" t="s">
        <v>514</v>
      </c>
      <c r="HZ55" s="2" t="s">
        <v>515</v>
      </c>
      <c r="IA55" s="2" t="s">
        <v>516</v>
      </c>
      <c r="IB55" s="2" t="s">
        <v>517</v>
      </c>
      <c r="IC55" s="2" t="s">
        <v>518</v>
      </c>
      <c r="ID55" s="2" t="s">
        <v>519</v>
      </c>
      <c r="IE55" s="2" t="s">
        <v>520</v>
      </c>
      <c r="IF55" s="2" t="s">
        <v>521</v>
      </c>
      <c r="IG55" s="2" t="s">
        <v>522</v>
      </c>
      <c r="IH55" s="2" t="s">
        <v>523</v>
      </c>
      <c r="II55" s="2" t="s">
        <v>524</v>
      </c>
      <c r="IJ55" s="2" t="s">
        <v>525</v>
      </c>
      <c r="IK55" s="2" t="s">
        <v>526</v>
      </c>
      <c r="IL55" s="2" t="s">
        <v>527</v>
      </c>
      <c r="IM55" s="2" t="s">
        <v>528</v>
      </c>
      <c r="IN55" s="2" t="s">
        <v>529</v>
      </c>
      <c r="IO55" s="2" t="s">
        <v>530</v>
      </c>
      <c r="IP55" s="2" t="s">
        <v>531</v>
      </c>
      <c r="IQ55" s="2" t="s">
        <v>532</v>
      </c>
      <c r="IR55" s="2" t="s">
        <v>533</v>
      </c>
      <c r="IS55" s="2" t="s">
        <v>534</v>
      </c>
      <c r="IT55" s="2" t="s">
        <v>535</v>
      </c>
      <c r="IU55" s="2" t="s">
        <v>536</v>
      </c>
      <c r="IV55" s="2" t="s">
        <v>537</v>
      </c>
      <c r="IW55" s="2" t="s">
        <v>538</v>
      </c>
      <c r="IX55" s="2" t="s">
        <v>539</v>
      </c>
      <c r="IY55" s="2" t="s">
        <v>540</v>
      </c>
      <c r="IZ55" s="2" t="s">
        <v>541</v>
      </c>
      <c r="JA55" s="2" t="s">
        <v>542</v>
      </c>
      <c r="JB55" s="2" t="s">
        <v>543</v>
      </c>
      <c r="JC55" s="2" t="s">
        <v>544</v>
      </c>
      <c r="JD55" s="2" t="s">
        <v>545</v>
      </c>
      <c r="JE55" s="2" t="s">
        <v>546</v>
      </c>
      <c r="JF55" s="2" t="s">
        <v>547</v>
      </c>
      <c r="JG55" s="2" t="s">
        <v>548</v>
      </c>
      <c r="JH55" s="2" t="s">
        <v>549</v>
      </c>
      <c r="JI55" s="2" t="s">
        <v>550</v>
      </c>
      <c r="JJ55" s="2" t="s">
        <v>551</v>
      </c>
      <c r="JK55" s="2" t="s">
        <v>552</v>
      </c>
      <c r="JL55" s="2" t="s">
        <v>553</v>
      </c>
      <c r="JM55" s="2" t="s">
        <v>554</v>
      </c>
      <c r="JN55" s="2" t="s">
        <v>555</v>
      </c>
      <c r="JO55" s="2" t="s">
        <v>556</v>
      </c>
      <c r="JP55" s="2" t="s">
        <v>557</v>
      </c>
      <c r="JQ55" s="2" t="s">
        <v>558</v>
      </c>
      <c r="JR55" s="2" t="s">
        <v>559</v>
      </c>
      <c r="JS55" s="2" t="s">
        <v>560</v>
      </c>
      <c r="JT55" s="2" t="s">
        <v>561</v>
      </c>
      <c r="JU55" s="2" t="s">
        <v>562</v>
      </c>
      <c r="JV55" s="2" t="s">
        <v>563</v>
      </c>
      <c r="JW55" s="2" t="s">
        <v>564</v>
      </c>
      <c r="JX55" s="2" t="s">
        <v>565</v>
      </c>
      <c r="JY55" s="2" t="s">
        <v>566</v>
      </c>
      <c r="JZ55" s="2" t="s">
        <v>567</v>
      </c>
      <c r="KA55" s="2" t="s">
        <v>568</v>
      </c>
      <c r="KB55" s="2" t="s">
        <v>569</v>
      </c>
      <c r="KC55" s="2" t="s">
        <v>570</v>
      </c>
      <c r="KD55" s="2" t="s">
        <v>571</v>
      </c>
      <c r="KE55" s="2" t="s">
        <v>572</v>
      </c>
      <c r="KF55" s="2" t="s">
        <v>573</v>
      </c>
      <c r="KG55" s="2" t="s">
        <v>574</v>
      </c>
      <c r="KH55" s="2" t="s">
        <v>575</v>
      </c>
      <c r="KI55" s="2" t="s">
        <v>576</v>
      </c>
      <c r="KJ55" s="2" t="s">
        <v>577</v>
      </c>
      <c r="KK55" s="2" t="s">
        <v>578</v>
      </c>
      <c r="KL55" s="2" t="s">
        <v>579</v>
      </c>
      <c r="KM55" s="2" t="s">
        <v>580</v>
      </c>
      <c r="KN55" s="2" t="s">
        <v>581</v>
      </c>
      <c r="KO55" s="2" t="s">
        <v>582</v>
      </c>
      <c r="KP55" s="2" t="s">
        <v>583</v>
      </c>
      <c r="KQ55" s="2" t="s">
        <v>584</v>
      </c>
      <c r="KR55" s="2" t="s">
        <v>585</v>
      </c>
      <c r="KS55" s="2" t="s">
        <v>586</v>
      </c>
      <c r="KT55" s="2" t="s">
        <v>587</v>
      </c>
      <c r="KU55" s="2" t="s">
        <v>588</v>
      </c>
      <c r="KV55" s="2" t="s">
        <v>589</v>
      </c>
      <c r="KW55" s="2" t="s">
        <v>590</v>
      </c>
      <c r="KX55" s="2" t="s">
        <v>591</v>
      </c>
      <c r="KY55" s="2" t="s">
        <v>592</v>
      </c>
      <c r="KZ55" s="2" t="s">
        <v>593</v>
      </c>
      <c r="LA55" s="2" t="s">
        <v>594</v>
      </c>
      <c r="LB55" s="2" t="s">
        <v>595</v>
      </c>
      <c r="LC55" s="2" t="s">
        <v>596</v>
      </c>
      <c r="LD55" s="2" t="s">
        <v>597</v>
      </c>
      <c r="LE55" s="2" t="s">
        <v>598</v>
      </c>
      <c r="LF55" s="2" t="s">
        <v>599</v>
      </c>
      <c r="LG55" s="2" t="s">
        <v>600</v>
      </c>
      <c r="LH55" s="2" t="s">
        <v>601</v>
      </c>
      <c r="LI55" s="2" t="s">
        <v>602</v>
      </c>
      <c r="LJ55" s="2" t="s">
        <v>603</v>
      </c>
      <c r="LK55" s="2" t="s">
        <v>604</v>
      </c>
      <c r="LL55" s="2" t="s">
        <v>605</v>
      </c>
      <c r="LM55" s="2" t="s">
        <v>606</v>
      </c>
      <c r="LN55" s="2" t="s">
        <v>607</v>
      </c>
      <c r="LO55" s="2" t="s">
        <v>608</v>
      </c>
      <c r="LP55" s="2" t="s">
        <v>609</v>
      </c>
      <c r="LQ55" s="2" t="s">
        <v>610</v>
      </c>
      <c r="LR55" s="2" t="s">
        <v>611</v>
      </c>
      <c r="LS55" s="2" t="s">
        <v>612</v>
      </c>
      <c r="LT55" s="2" t="s">
        <v>613</v>
      </c>
      <c r="LU55" s="2" t="s">
        <v>614</v>
      </c>
      <c r="LV55" s="2" t="s">
        <v>615</v>
      </c>
      <c r="LW55" s="2" t="s">
        <v>616</v>
      </c>
      <c r="LX55" s="2" t="s">
        <v>617</v>
      </c>
      <c r="LY55" s="2" t="s">
        <v>618</v>
      </c>
      <c r="LZ55" s="2" t="s">
        <v>619</v>
      </c>
      <c r="MA55" s="2" t="s">
        <v>620</v>
      </c>
      <c r="MB55" s="2" t="s">
        <v>621</v>
      </c>
      <c r="MC55" s="2" t="s">
        <v>622</v>
      </c>
      <c r="MD55" s="2" t="s">
        <v>623</v>
      </c>
      <c r="ME55" s="2" t="s">
        <v>624</v>
      </c>
      <c r="MF55" s="2" t="s">
        <v>625</v>
      </c>
      <c r="MG55" s="2" t="s">
        <v>626</v>
      </c>
      <c r="MH55" s="2" t="s">
        <v>627</v>
      </c>
      <c r="MI55" s="2" t="s">
        <v>628</v>
      </c>
      <c r="MJ55" s="2" t="s">
        <v>629</v>
      </c>
      <c r="MK55" s="2" t="s">
        <v>630</v>
      </c>
      <c r="ML55" s="2" t="s">
        <v>631</v>
      </c>
      <c r="MM55" s="2" t="s">
        <v>632</v>
      </c>
      <c r="MN55" s="2" t="s">
        <v>633</v>
      </c>
      <c r="MO55" s="2" t="s">
        <v>634</v>
      </c>
      <c r="MP55" s="2" t="s">
        <v>635</v>
      </c>
      <c r="MQ55" s="2" t="s">
        <v>636</v>
      </c>
      <c r="MR55" s="2" t="s">
        <v>637</v>
      </c>
      <c r="MS55" s="2" t="s">
        <v>638</v>
      </c>
      <c r="MT55" s="2" t="s">
        <v>639</v>
      </c>
      <c r="MU55" s="2" t="s">
        <v>640</v>
      </c>
      <c r="MV55" s="2" t="s">
        <v>641</v>
      </c>
      <c r="MW55" s="2" t="s">
        <v>642</v>
      </c>
      <c r="MX55" s="2" t="s">
        <v>643</v>
      </c>
      <c r="MY55" s="2" t="s">
        <v>644</v>
      </c>
    </row>
    <row r="56" spans="1:363" s="26" customFormat="1" x14ac:dyDescent="0.35">
      <c r="A56" s="26" t="s">
        <v>336</v>
      </c>
      <c r="C56" s="27" t="s">
        <v>336</v>
      </c>
      <c r="D56" s="129">
        <f>IF($D$15=D54,$D$19,$B$61)</f>
        <v>1840000</v>
      </c>
      <c r="E56" s="28">
        <f>IF($D$15=E54,$D$19,D61)</f>
        <v>1856928</v>
      </c>
      <c r="F56" s="28">
        <f t="shared" ref="F56:BQ56" si="41">IF($D$15=F54,$D$19,E61)</f>
        <v>3474011.7376000001</v>
      </c>
      <c r="G56" s="28">
        <f>IF($D$15=G54,$D$19,F61)</f>
        <v>5105972.6455859207</v>
      </c>
      <c r="H56" s="28">
        <f t="shared" si="41"/>
        <v>6752947.5939253112</v>
      </c>
      <c r="I56" s="28">
        <f t="shared" si="41"/>
        <v>8415074.7117894236</v>
      </c>
      <c r="J56" s="28">
        <f t="shared" si="41"/>
        <v>10092493.399137886</v>
      </c>
      <c r="K56" s="28">
        <f t="shared" si="41"/>
        <v>11785344.338409955</v>
      </c>
      <c r="L56" s="28">
        <f t="shared" si="41"/>
        <v>13493769.506323326</v>
      </c>
      <c r="M56" s="28">
        <f t="shared" si="41"/>
        <v>15217912.185781501</v>
      </c>
      <c r="N56" s="28">
        <f t="shared" si="41"/>
        <v>16957916.977890693</v>
      </c>
      <c r="O56" s="28">
        <f t="shared" si="41"/>
        <v>18713929.814087287</v>
      </c>
      <c r="P56" s="28">
        <f t="shared" si="41"/>
        <v>20486097.96837689</v>
      </c>
      <c r="Q56" s="28">
        <f t="shared" si="41"/>
        <v>22274570.069685958</v>
      </c>
      <c r="R56" s="28">
        <f t="shared" si="41"/>
        <v>24079496.114327069</v>
      </c>
      <c r="S56" s="28">
        <f t="shared" si="41"/>
        <v>25901027.478578877</v>
      </c>
      <c r="T56" s="28">
        <f t="shared" si="41"/>
        <v>26139316.931381803</v>
      </c>
      <c r="U56" s="28">
        <f t="shared" si="41"/>
        <v>26379798.647150517</v>
      </c>
      <c r="V56" s="28">
        <f t="shared" si="41"/>
        <v>26622492.794704299</v>
      </c>
      <c r="W56" s="28">
        <f t="shared" si="41"/>
        <v>26867419.728415579</v>
      </c>
      <c r="X56" s="28">
        <f t="shared" si="41"/>
        <v>27114599.989917003</v>
      </c>
      <c r="Y56" s="28">
        <f t="shared" si="41"/>
        <v>27193947.780850455</v>
      </c>
      <c r="Z56" s="28">
        <f t="shared" si="41"/>
        <v>27274025.571460497</v>
      </c>
      <c r="AA56" s="28">
        <f t="shared" si="41"/>
        <v>27354840.077744149</v>
      </c>
      <c r="AB56" s="28">
        <f t="shared" si="41"/>
        <v>27436398.07748561</v>
      </c>
      <c r="AC56" s="28">
        <f t="shared" si="41"/>
        <v>27614844.11221825</v>
      </c>
      <c r="AD56" s="28">
        <f t="shared" si="41"/>
        <v>27794931.850470427</v>
      </c>
      <c r="AE56" s="28">
        <f t="shared" si="41"/>
        <v>27976676.395914529</v>
      </c>
      <c r="AF56" s="28">
        <f t="shared" si="41"/>
        <v>28160092.991176713</v>
      </c>
      <c r="AG56" s="28">
        <f t="shared" si="41"/>
        <v>28345197.01911531</v>
      </c>
      <c r="AH56" s="28">
        <f t="shared" si="41"/>
        <v>28532004.004110944</v>
      </c>
      <c r="AI56" s="28">
        <f t="shared" si="41"/>
        <v>28720529.613368537</v>
      </c>
      <c r="AJ56" s="28">
        <f t="shared" si="41"/>
        <v>28910789.658231299</v>
      </c>
      <c r="AK56" s="28">
        <f t="shared" si="41"/>
        <v>29102800.095506798</v>
      </c>
      <c r="AL56" s="28">
        <f t="shared" si="41"/>
        <v>29296577.028805234</v>
      </c>
      <c r="AM56" s="28">
        <f t="shared" si="41"/>
        <v>29492136.709890012</v>
      </c>
      <c r="AN56" s="28">
        <f t="shared" si="41"/>
        <v>29689495.540040772</v>
      </c>
      <c r="AO56" s="28">
        <f t="shared" si="41"/>
        <v>29859764.80187951</v>
      </c>
      <c r="AP56" s="28">
        <f t="shared" si="41"/>
        <v>30031600.540927168</v>
      </c>
      <c r="AQ56" s="28">
        <f t="shared" si="41"/>
        <v>30205017.168774061</v>
      </c>
      <c r="AR56" s="28">
        <f t="shared" si="41"/>
        <v>30380029.229597148</v>
      </c>
      <c r="AS56" s="28">
        <f t="shared" si="41"/>
        <v>30556651.401379805</v>
      </c>
      <c r="AT56" s="28">
        <f t="shared" si="41"/>
        <v>30734898.497142863</v>
      </c>
      <c r="AU56" s="28">
        <f t="shared" si="41"/>
        <v>30914785.466186941</v>
      </c>
      <c r="AV56" s="28">
        <f t="shared" si="41"/>
        <v>31096327.395346224</v>
      </c>
      <c r="AW56" s="28">
        <f t="shared" si="41"/>
        <v>31279539.510253776</v>
      </c>
      <c r="AX56" s="28">
        <f t="shared" si="41"/>
        <v>31464437.176618475</v>
      </c>
      <c r="AY56" s="28">
        <f t="shared" si="41"/>
        <v>31651035.901513729</v>
      </c>
      <c r="AZ56" s="28">
        <f t="shared" si="41"/>
        <v>31839351.33467802</v>
      </c>
      <c r="BA56" s="28">
        <f t="shared" si="41"/>
        <v>31998898.079975098</v>
      </c>
      <c r="BB56" s="28">
        <f t="shared" si="41"/>
        <v>32159912.655328911</v>
      </c>
      <c r="BC56" s="28">
        <f t="shared" si="41"/>
        <v>32322408.564775977</v>
      </c>
      <c r="BD56" s="28">
        <f t="shared" si="41"/>
        <v>32486399.436589956</v>
      </c>
      <c r="BE56" s="28">
        <f t="shared" si="41"/>
        <v>32651899.024424624</v>
      </c>
      <c r="BF56" s="28">
        <f t="shared" si="41"/>
        <v>32818921.208467372</v>
      </c>
      <c r="BG56" s="28">
        <f t="shared" si="41"/>
        <v>32987479.996603314</v>
      </c>
      <c r="BH56" s="28">
        <f t="shared" si="41"/>
        <v>33157589.525590107</v>
      </c>
      <c r="BI56" s="28">
        <f t="shared" si="41"/>
        <v>33329264.062243577</v>
      </c>
      <c r="BJ56" s="28">
        <f t="shared" si="41"/>
        <v>33502518.004634257</v>
      </c>
      <c r="BK56" s="28">
        <f t="shared" si="41"/>
        <v>33677365.88329494</v>
      </c>
      <c r="BL56" s="28">
        <f t="shared" si="41"/>
        <v>33853822.362439297</v>
      </c>
      <c r="BM56" s="28">
        <f t="shared" si="41"/>
        <v>33999719.308748372</v>
      </c>
      <c r="BN56" s="28">
        <f t="shared" si="41"/>
        <v>34146958.506963491</v>
      </c>
      <c r="BO56" s="28">
        <f t="shared" si="41"/>
        <v>34295552.305802189</v>
      </c>
      <c r="BP56" s="28">
        <f t="shared" si="41"/>
        <v>34445513.167590201</v>
      </c>
      <c r="BQ56" s="28">
        <f t="shared" si="41"/>
        <v>34596853.669306666</v>
      </c>
      <c r="BR56" s="28">
        <f t="shared" ref="BR56:EC56" si="42">IF($D$15=BR54,$D$19,BQ61)</f>
        <v>34749586.503638923</v>
      </c>
      <c r="BS56" s="28">
        <f t="shared" si="42"/>
        <v>34903724.480047032</v>
      </c>
      <c r="BT56" s="28">
        <f t="shared" si="42"/>
        <v>35059280.525838099</v>
      </c>
      <c r="BU56" s="28">
        <f t="shared" si="42"/>
        <v>35216267.687250443</v>
      </c>
      <c r="BV56" s="28">
        <f t="shared" si="42"/>
        <v>35374699.130547784</v>
      </c>
      <c r="BW56" s="28">
        <f t="shared" si="42"/>
        <v>35534588.143123455</v>
      </c>
      <c r="BX56" s="28">
        <f t="shared" si="42"/>
        <v>35695948.134614825</v>
      </c>
      <c r="BY56" s="28">
        <f t="shared" si="42"/>
        <v>35824837.608539939</v>
      </c>
      <c r="BZ56" s="28">
        <f t="shared" si="42"/>
        <v>35954912.865625165</v>
      </c>
      <c r="CA56" s="28">
        <f t="shared" si="42"/>
        <v>36086184.815075576</v>
      </c>
      <c r="CB56" s="28">
        <f t="shared" si="42"/>
        <v>36218664.466460928</v>
      </c>
      <c r="CC56" s="28">
        <f t="shared" si="42"/>
        <v>36352362.930639029</v>
      </c>
      <c r="CD56" s="28">
        <f t="shared" si="42"/>
        <v>36487291.420687564</v>
      </c>
      <c r="CE56" s="28">
        <f t="shared" si="42"/>
        <v>36623461.25284455</v>
      </c>
      <c r="CF56" s="28">
        <f t="shared" si="42"/>
        <v>36760883.847457379</v>
      </c>
      <c r="CG56" s="28">
        <f t="shared" si="42"/>
        <v>36899570.729940645</v>
      </c>
      <c r="CH56" s="28">
        <f t="shared" si="42"/>
        <v>37039533.531742759</v>
      </c>
      <c r="CI56" s="28">
        <f t="shared" si="42"/>
        <v>37180783.991321452</v>
      </c>
      <c r="CJ56" s="28">
        <f t="shared" si="42"/>
        <v>37323333.955128267</v>
      </c>
      <c r="CK56" s="28">
        <f t="shared" si="42"/>
        <v>37431373.129200436</v>
      </c>
      <c r="CL56" s="28">
        <f t="shared" si="42"/>
        <v>37540406.263674065</v>
      </c>
      <c r="CM56" s="28">
        <f t="shared" si="42"/>
        <v>37650442.502984852</v>
      </c>
      <c r="CN56" s="28">
        <f t="shared" si="42"/>
        <v>37761491.075697295</v>
      </c>
      <c r="CO56" s="28">
        <f t="shared" si="42"/>
        <v>37873561.295278698</v>
      </c>
      <c r="CP56" s="28">
        <f t="shared" si="42"/>
        <v>37986662.560880251</v>
      </c>
      <c r="CQ56" s="28">
        <f t="shared" si="42"/>
        <v>38100804.358125336</v>
      </c>
      <c r="CR56" s="28">
        <f t="shared" si="42"/>
        <v>38215996.259905078</v>
      </c>
      <c r="CS56" s="28">
        <f t="shared" si="42"/>
        <v>38332247.927181192</v>
      </c>
      <c r="CT56" s="28">
        <f t="shared" si="42"/>
        <v>38449569.109796248</v>
      </c>
      <c r="CU56" s="28">
        <f t="shared" si="42"/>
        <v>38567969.647291362</v>
      </c>
      <c r="CV56" s="28">
        <f t="shared" si="42"/>
        <v>38687459.469731428</v>
      </c>
      <c r="CW56" s="28">
        <f t="shared" si="42"/>
        <v>38770258.989489317</v>
      </c>
      <c r="CX56" s="28">
        <f t="shared" si="42"/>
        <v>38853820.26482898</v>
      </c>
      <c r="CY56" s="28">
        <f t="shared" si="42"/>
        <v>38938150.303901762</v>
      </c>
      <c r="CZ56" s="28">
        <f t="shared" si="42"/>
        <v>39023256.179334015</v>
      </c>
      <c r="DA56" s="28">
        <f t="shared" si="42"/>
        <v>39109145.028820246</v>
      </c>
      <c r="DB56" s="28">
        <f t="shared" si="42"/>
        <v>39195824.055721752</v>
      </c>
      <c r="DC56" s="28">
        <f t="shared" si="42"/>
        <v>39283300.529670753</v>
      </c>
      <c r="DD56" s="28">
        <f t="shared" si="42"/>
        <v>39371581.787180081</v>
      </c>
      <c r="DE56" s="28">
        <f t="shared" si="42"/>
        <v>39460675.232258499</v>
      </c>
      <c r="DF56" s="28">
        <f t="shared" si="42"/>
        <v>39550588.337031633</v>
      </c>
      <c r="DG56" s="28">
        <f t="shared" si="42"/>
        <v>39641328.642368682</v>
      </c>
      <c r="DH56" s="28">
        <f t="shared" si="42"/>
        <v>39732903.758514829</v>
      </c>
      <c r="DI56" s="28">
        <f t="shared" si="42"/>
        <v>39785458.979164518</v>
      </c>
      <c r="DJ56" s="28">
        <f t="shared" si="42"/>
        <v>39838497.707844183</v>
      </c>
      <c r="DK56" s="28">
        <f t="shared" si="42"/>
        <v>39892024.392827697</v>
      </c>
      <c r="DL56" s="28">
        <f t="shared" si="42"/>
        <v>39946043.52331306</v>
      </c>
      <c r="DM56" s="28">
        <f t="shared" si="42"/>
        <v>40000559.629798889</v>
      </c>
      <c r="DN56" s="28">
        <f t="shared" si="42"/>
        <v>40055577.284464389</v>
      </c>
      <c r="DO56" s="28">
        <f t="shared" si="42"/>
        <v>40111101.101552814</v>
      </c>
      <c r="DP56" s="28">
        <f t="shared" si="42"/>
        <v>40167135.73775845</v>
      </c>
      <c r="DQ56" s="28">
        <f t="shared" si="42"/>
        <v>40223685.892617181</v>
      </c>
      <c r="DR56" s="28">
        <f t="shared" si="42"/>
        <v>40280756.30890061</v>
      </c>
      <c r="DS56" s="28">
        <f t="shared" si="42"/>
        <v>40338351.773013845</v>
      </c>
      <c r="DT56" s="28">
        <f t="shared" si="42"/>
        <v>40396477.115396924</v>
      </c>
      <c r="DU56" s="28">
        <f t="shared" si="42"/>
        <v>40413091.076090172</v>
      </c>
      <c r="DV56" s="28">
        <f t="shared" si="42"/>
        <v>40429857.885221794</v>
      </c>
      <c r="DW56" s="28">
        <f t="shared" si="42"/>
        <v>40446778.948997431</v>
      </c>
      <c r="DX56" s="28">
        <f t="shared" si="42"/>
        <v>40463855.686559804</v>
      </c>
      <c r="DY56" s="28">
        <f t="shared" si="42"/>
        <v>40481089.530107744</v>
      </c>
      <c r="DZ56" s="28">
        <f t="shared" si="42"/>
        <v>40498481.925016329</v>
      </c>
      <c r="EA56" s="28">
        <f t="shared" si="42"/>
        <v>40516034.329958074</v>
      </c>
      <c r="EB56" s="28">
        <f t="shared" si="42"/>
        <v>40533748.21702528</v>
      </c>
      <c r="EC56" s="28">
        <f t="shared" si="42"/>
        <v>40551625.071853504</v>
      </c>
      <c r="ED56" s="28">
        <f t="shared" ref="ED56:GO56" si="43">IF($D$15=ED54,$D$19,EC61)</f>
        <v>40569666.393746153</v>
      </c>
      <c r="EE56" s="28">
        <f t="shared" si="43"/>
        <v>40587873.695800208</v>
      </c>
      <c r="EF56" s="28">
        <f t="shared" si="43"/>
        <v>40606248.505033165</v>
      </c>
      <c r="EG56" s="28">
        <f t="shared" si="43"/>
        <v>40580445.666824952</v>
      </c>
      <c r="EH56" s="28">
        <f t="shared" si="43"/>
        <v>40554405.442505226</v>
      </c>
      <c r="EI56" s="28">
        <f t="shared" si="43"/>
        <v>40528125.648121759</v>
      </c>
      <c r="EJ56" s="28">
        <f t="shared" si="43"/>
        <v>40501604.079629965</v>
      </c>
      <c r="EK56" s="28">
        <f t="shared" si="43"/>
        <v>40474838.512708046</v>
      </c>
      <c r="EL56" s="28">
        <f t="shared" si="43"/>
        <v>40447826.702570446</v>
      </c>
      <c r="EM56" s="28">
        <f t="shared" si="43"/>
        <v>40420566.383779578</v>
      </c>
      <c r="EN56" s="28">
        <f t="shared" si="43"/>
        <v>40393055.27005583</v>
      </c>
      <c r="EO56" s="28">
        <f t="shared" si="43"/>
        <v>40365291.054085828</v>
      </c>
      <c r="EP56" s="28">
        <f t="shared" si="43"/>
        <v>40337271.407328904</v>
      </c>
      <c r="EQ56" s="28">
        <f t="shared" si="43"/>
        <v>40308993.979821816</v>
      </c>
      <c r="ER56" s="28">
        <f t="shared" si="43"/>
        <v>40280456.399981663</v>
      </c>
      <c r="ES56" s="28">
        <f t="shared" si="43"/>
        <v>40204886.059668019</v>
      </c>
      <c r="ET56" s="28">
        <f t="shared" si="43"/>
        <v>40128620.47222349</v>
      </c>
      <c r="EU56" s="28">
        <f t="shared" si="43"/>
        <v>40051653.24137447</v>
      </c>
      <c r="EV56" s="28">
        <f t="shared" si="43"/>
        <v>39973977.91200164</v>
      </c>
      <c r="EW56" s="28">
        <f t="shared" si="43"/>
        <v>39895587.969598584</v>
      </c>
      <c r="EX56" s="28">
        <f t="shared" si="43"/>
        <v>39816476.83972542</v>
      </c>
      <c r="EY56" s="28">
        <f t="shared" si="43"/>
        <v>39736637.887457423</v>
      </c>
      <c r="EZ56" s="28">
        <f t="shared" si="43"/>
        <v>39656064.416828558</v>
      </c>
      <c r="FA56" s="28">
        <f t="shared" si="43"/>
        <v>39574749.670269907</v>
      </c>
      <c r="FB56" s="28">
        <f t="shared" si="43"/>
        <v>39492686.828042917</v>
      </c>
      <c r="FC56" s="28">
        <f t="shared" si="43"/>
        <v>39409869.007667437</v>
      </c>
      <c r="FD56" s="28">
        <f t="shared" si="43"/>
        <v>39326289.263344504</v>
      </c>
      <c r="FE56" s="28">
        <f t="shared" si="43"/>
        <v>39192617.428258613</v>
      </c>
      <c r="FF56" s="28">
        <f t="shared" si="43"/>
        <v>39057715.812289931</v>
      </c>
      <c r="FG56" s="28">
        <f t="shared" si="43"/>
        <v>38921573.10145434</v>
      </c>
      <c r="FH56" s="28">
        <f t="shared" si="43"/>
        <v>38784177.877679065</v>
      </c>
      <c r="FI56" s="28">
        <f t="shared" si="43"/>
        <v>38645518.617845058</v>
      </c>
      <c r="FJ56" s="28">
        <f t="shared" si="43"/>
        <v>38505583.692820579</v>
      </c>
      <c r="FK56" s="28">
        <f t="shared" si="43"/>
        <v>38364361.366485871</v>
      </c>
      <c r="FL56" s="28">
        <f t="shared" si="43"/>
        <v>38221839.794748887</v>
      </c>
      <c r="FM56" s="28">
        <f t="shared" si="43"/>
        <v>38078007.024551921</v>
      </c>
      <c r="FN56" s="28">
        <f t="shared" si="43"/>
        <v>37932850.992869139</v>
      </c>
      <c r="FO56" s="28">
        <f t="shared" si="43"/>
        <v>37786359.525694877</v>
      </c>
      <c r="FP56" s="28">
        <f t="shared" si="43"/>
        <v>37638520.33702261</v>
      </c>
      <c r="FQ56" s="28">
        <f t="shared" si="43"/>
        <v>37437308.703938767</v>
      </c>
      <c r="FR56" s="28">
        <f t="shared" si="43"/>
        <v>37234245.923830554</v>
      </c>
      <c r="FS56" s="28">
        <f t="shared" si="43"/>
        <v>37029314.966145344</v>
      </c>
      <c r="FT56" s="28">
        <f t="shared" si="43"/>
        <v>36822498.643649429</v>
      </c>
      <c r="FU56" s="28">
        <f t="shared" si="43"/>
        <v>36613779.610986553</v>
      </c>
      <c r="FV56" s="28">
        <f t="shared" si="43"/>
        <v>36403140.36322318</v>
      </c>
      <c r="FW56" s="28">
        <f t="shared" si="43"/>
        <v>36190563.234380387</v>
      </c>
      <c r="FX56" s="28">
        <f t="shared" si="43"/>
        <v>35976030.39595224</v>
      </c>
      <c r="FY56" s="28">
        <f t="shared" si="43"/>
        <v>35759523.855410554</v>
      </c>
      <c r="FZ56" s="28">
        <f t="shared" si="43"/>
        <v>35541025.45469588</v>
      </c>
      <c r="GA56" s="28">
        <f t="shared" si="43"/>
        <v>35320516.868694633</v>
      </c>
      <c r="GB56" s="28">
        <f t="shared" si="43"/>
        <v>35097979.603702173</v>
      </c>
      <c r="GC56" s="28">
        <f t="shared" si="43"/>
        <v>34818550.126541153</v>
      </c>
      <c r="GD56" s="28">
        <f t="shared" si="43"/>
        <v>34536549.898190252</v>
      </c>
      <c r="GE56" s="28">
        <f t="shared" si="43"/>
        <v>34251955.267738521</v>
      </c>
      <c r="GF56" s="28">
        <f t="shared" si="43"/>
        <v>33964742.366686635</v>
      </c>
      <c r="GG56" s="28">
        <f t="shared" si="43"/>
        <v>33674887.106945075</v>
      </c>
      <c r="GH56" s="28">
        <f t="shared" si="43"/>
        <v>33382365.178813893</v>
      </c>
      <c r="GI56" s="28">
        <f t="shared" si="43"/>
        <v>33087152.048943903</v>
      </c>
      <c r="GJ56" s="28">
        <f t="shared" si="43"/>
        <v>32789222.95827911</v>
      </c>
      <c r="GK56" s="28">
        <f t="shared" si="43"/>
        <v>32488552.919980202</v>
      </c>
      <c r="GL56" s="28">
        <f t="shared" si="43"/>
        <v>32185116.717328943</v>
      </c>
      <c r="GM56" s="28">
        <f t="shared" si="43"/>
        <v>31878888.901613295</v>
      </c>
      <c r="GN56" s="28">
        <f t="shared" si="43"/>
        <v>31569843.789993063</v>
      </c>
      <c r="GO56" s="28">
        <f t="shared" si="43"/>
        <v>31200127.144117277</v>
      </c>
      <c r="GP56" s="28">
        <f t="shared" ref="GP56:JA56" si="44">IF($D$15=GP54,$D$19,GO61)</f>
        <v>30827009.105099436</v>
      </c>
      <c r="GQ56" s="28">
        <f t="shared" si="44"/>
        <v>30450458.380122628</v>
      </c>
      <c r="GR56" s="28">
        <f t="shared" si="44"/>
        <v>30070443.388476036</v>
      </c>
      <c r="GS56" s="28">
        <f t="shared" si="44"/>
        <v>29686932.258906294</v>
      </c>
      <c r="GT56" s="28">
        <f t="shared" si="44"/>
        <v>29299892.826944511</v>
      </c>
      <c r="GU56" s="28">
        <f t="shared" si="44"/>
        <v>28909292.632208679</v>
      </c>
      <c r="GV56" s="28">
        <f t="shared" si="44"/>
        <v>28515098.915681276</v>
      </c>
      <c r="GW56" s="28">
        <f t="shared" si="44"/>
        <v>28117278.616961822</v>
      </c>
      <c r="GX56" s="28">
        <f t="shared" si="44"/>
        <v>27715798.371494148</v>
      </c>
      <c r="GY56" s="28">
        <f t="shared" si="44"/>
        <v>27310624.507768173</v>
      </c>
      <c r="GZ56" s="28">
        <f t="shared" si="44"/>
        <v>26901723.044495918</v>
      </c>
      <c r="HA56" s="28">
        <f t="shared" si="44"/>
        <v>26428089.097882733</v>
      </c>
      <c r="HB56" s="28">
        <f t="shared" si="44"/>
        <v>25950097.71896071</v>
      </c>
      <c r="HC56" s="28">
        <f t="shared" si="44"/>
        <v>25467708.819352604</v>
      </c>
      <c r="HD56" s="28">
        <f t="shared" si="44"/>
        <v>24980881.941868104</v>
      </c>
      <c r="HE56" s="28">
        <f t="shared" si="44"/>
        <v>24489576.257110745</v>
      </c>
      <c r="HF56" s="28">
        <f t="shared" si="44"/>
        <v>23993750.560053617</v>
      </c>
      <c r="HG56" s="28">
        <f t="shared" si="44"/>
        <v>23493363.266583562</v>
      </c>
      <c r="HH56" s="28">
        <f t="shared" si="44"/>
        <v>22988372.410013586</v>
      </c>
      <c r="HI56" s="28">
        <f t="shared" si="44"/>
        <v>22478735.637563162</v>
      </c>
      <c r="HJ56" s="28">
        <f t="shared" si="44"/>
        <v>21964410.206806198</v>
      </c>
      <c r="HK56" s="28">
        <f t="shared" si="44"/>
        <v>21445352.982086271</v>
      </c>
      <c r="HL56" s="28">
        <f t="shared" si="44"/>
        <v>20921520.43089892</v>
      </c>
      <c r="HM56" s="28">
        <f t="shared" si="44"/>
        <v>20328588.611991581</v>
      </c>
      <c r="HN56" s="28">
        <f t="shared" si="44"/>
        <v>19730201.820350297</v>
      </c>
      <c r="HO56" s="28">
        <f t="shared" si="44"/>
        <v>19126309.87022591</v>
      </c>
      <c r="HP56" s="28">
        <f t="shared" si="44"/>
        <v>18516862.114160381</v>
      </c>
      <c r="HQ56" s="28">
        <f t="shared" si="44"/>
        <v>17901807.43873905</v>
      </c>
      <c r="HR56" s="28">
        <f t="shared" si="44"/>
        <v>17281094.26030384</v>
      </c>
      <c r="HS56" s="28">
        <f t="shared" si="44"/>
        <v>16654670.520627029</v>
      </c>
      <c r="HT56" s="28">
        <f t="shared" si="44"/>
        <v>16022483.682545189</v>
      </c>
      <c r="HU56" s="28">
        <f t="shared" si="44"/>
        <v>15384480.725552997</v>
      </c>
      <c r="HV56" s="28">
        <f t="shared" si="44"/>
        <v>14740608.141356476</v>
      </c>
      <c r="HW56" s="28">
        <f t="shared" si="44"/>
        <v>14090811.929385347</v>
      </c>
      <c r="HX56" s="28">
        <f t="shared" si="44"/>
        <v>13435037.592264084</v>
      </c>
      <c r="HY56" s="28">
        <f t="shared" si="44"/>
        <v>12705464.798148442</v>
      </c>
      <c r="HZ56" s="28">
        <f t="shared" si="44"/>
        <v>11969179.934326936</v>
      </c>
      <c r="IA56" s="28">
        <f t="shared" si="44"/>
        <v>11226121.249758273</v>
      </c>
      <c r="IB56" s="28">
        <f t="shared" si="44"/>
        <v>10476226.425291579</v>
      </c>
      <c r="IC56" s="28">
        <f t="shared" si="44"/>
        <v>9719432.5684397891</v>
      </c>
      <c r="ID56" s="28">
        <f t="shared" si="44"/>
        <v>8955676.2081049643</v>
      </c>
      <c r="IE56" s="28">
        <f t="shared" si="44"/>
        <v>8184893.2892550593</v>
      </c>
      <c r="IF56" s="28">
        <f t="shared" si="44"/>
        <v>7407019.1675517345</v>
      </c>
      <c r="IG56" s="28">
        <f t="shared" si="44"/>
        <v>6621988.6039287392</v>
      </c>
      <c r="IH56" s="28">
        <f t="shared" si="44"/>
        <v>5829735.7591204122</v>
      </c>
      <c r="II56" s="28">
        <f t="shared" si="44"/>
        <v>5030194.1881398484</v>
      </c>
      <c r="IJ56" s="28">
        <f t="shared" si="44"/>
        <v>4223296.8347062636</v>
      </c>
      <c r="IK56" s="28">
        <f t="shared" si="44"/>
        <v>2944466.110337344</v>
      </c>
      <c r="IL56" s="28">
        <f t="shared" si="44"/>
        <v>1653870.1433042299</v>
      </c>
      <c r="IM56" s="28">
        <f t="shared" si="44"/>
        <v>351400.69337441144</v>
      </c>
      <c r="IN56" s="28">
        <f t="shared" si="44"/>
        <v>0</v>
      </c>
      <c r="IO56" s="28">
        <f t="shared" si="44"/>
        <v>0</v>
      </c>
      <c r="IP56" s="28">
        <f t="shared" si="44"/>
        <v>0</v>
      </c>
      <c r="IQ56" s="28">
        <f t="shared" si="44"/>
        <v>0</v>
      </c>
      <c r="IR56" s="28">
        <f t="shared" si="44"/>
        <v>0</v>
      </c>
      <c r="IS56" s="28">
        <f t="shared" si="44"/>
        <v>0</v>
      </c>
      <c r="IT56" s="28">
        <f t="shared" si="44"/>
        <v>0</v>
      </c>
      <c r="IU56" s="28">
        <f t="shared" si="44"/>
        <v>0</v>
      </c>
      <c r="IV56" s="28">
        <f t="shared" si="44"/>
        <v>0</v>
      </c>
      <c r="IW56" s="28">
        <f t="shared" si="44"/>
        <v>0</v>
      </c>
      <c r="IX56" s="28">
        <f t="shared" si="44"/>
        <v>0</v>
      </c>
      <c r="IY56" s="28">
        <f t="shared" si="44"/>
        <v>0</v>
      </c>
      <c r="IZ56" s="28">
        <f t="shared" si="44"/>
        <v>0</v>
      </c>
      <c r="JA56" s="28">
        <f t="shared" si="44"/>
        <v>0</v>
      </c>
      <c r="JB56" s="28">
        <f t="shared" ref="JB56:LM56" si="45">IF($D$15=JB54,$D$19,JA61)</f>
        <v>0</v>
      </c>
      <c r="JC56" s="28">
        <f t="shared" si="45"/>
        <v>0</v>
      </c>
      <c r="JD56" s="28">
        <f t="shared" si="45"/>
        <v>0</v>
      </c>
      <c r="JE56" s="28">
        <f t="shared" si="45"/>
        <v>0</v>
      </c>
      <c r="JF56" s="28">
        <f t="shared" si="45"/>
        <v>0</v>
      </c>
      <c r="JG56" s="28">
        <f t="shared" si="45"/>
        <v>0</v>
      </c>
      <c r="JH56" s="28">
        <f t="shared" si="45"/>
        <v>0</v>
      </c>
      <c r="JI56" s="28">
        <f t="shared" si="45"/>
        <v>0</v>
      </c>
      <c r="JJ56" s="28">
        <f t="shared" si="45"/>
        <v>0</v>
      </c>
      <c r="JK56" s="28">
        <f t="shared" si="45"/>
        <v>0</v>
      </c>
      <c r="JL56" s="28">
        <f t="shared" si="45"/>
        <v>0</v>
      </c>
      <c r="JM56" s="28">
        <f t="shared" si="45"/>
        <v>0</v>
      </c>
      <c r="JN56" s="28">
        <f t="shared" si="45"/>
        <v>0</v>
      </c>
      <c r="JO56" s="28">
        <f t="shared" si="45"/>
        <v>0</v>
      </c>
      <c r="JP56" s="28">
        <f t="shared" si="45"/>
        <v>0</v>
      </c>
      <c r="JQ56" s="28">
        <f t="shared" si="45"/>
        <v>0</v>
      </c>
      <c r="JR56" s="28">
        <f t="shared" si="45"/>
        <v>0</v>
      </c>
      <c r="JS56" s="28">
        <f t="shared" si="45"/>
        <v>0</v>
      </c>
      <c r="JT56" s="28">
        <f t="shared" si="45"/>
        <v>0</v>
      </c>
      <c r="JU56" s="28">
        <f t="shared" si="45"/>
        <v>0</v>
      </c>
      <c r="JV56" s="28">
        <f t="shared" si="45"/>
        <v>0</v>
      </c>
      <c r="JW56" s="28">
        <f t="shared" si="45"/>
        <v>0</v>
      </c>
      <c r="JX56" s="28">
        <f t="shared" si="45"/>
        <v>0</v>
      </c>
      <c r="JY56" s="28">
        <f t="shared" si="45"/>
        <v>0</v>
      </c>
      <c r="JZ56" s="28">
        <f t="shared" si="45"/>
        <v>0</v>
      </c>
      <c r="KA56" s="28">
        <f t="shared" si="45"/>
        <v>0</v>
      </c>
      <c r="KB56" s="28">
        <f t="shared" si="45"/>
        <v>0</v>
      </c>
      <c r="KC56" s="28">
        <f t="shared" si="45"/>
        <v>0</v>
      </c>
      <c r="KD56" s="28">
        <f t="shared" si="45"/>
        <v>0</v>
      </c>
      <c r="KE56" s="28">
        <f t="shared" si="45"/>
        <v>0</v>
      </c>
      <c r="KF56" s="28">
        <f t="shared" si="45"/>
        <v>0</v>
      </c>
      <c r="KG56" s="28">
        <f t="shared" si="45"/>
        <v>0</v>
      </c>
      <c r="KH56" s="28">
        <f t="shared" si="45"/>
        <v>0</v>
      </c>
      <c r="KI56" s="28">
        <f t="shared" si="45"/>
        <v>0</v>
      </c>
      <c r="KJ56" s="28">
        <f t="shared" si="45"/>
        <v>0</v>
      </c>
      <c r="KK56" s="28">
        <f t="shared" si="45"/>
        <v>0</v>
      </c>
      <c r="KL56" s="28">
        <f t="shared" si="45"/>
        <v>0</v>
      </c>
      <c r="KM56" s="28">
        <f t="shared" si="45"/>
        <v>0</v>
      </c>
      <c r="KN56" s="28">
        <f t="shared" si="45"/>
        <v>0</v>
      </c>
      <c r="KO56" s="28">
        <f t="shared" si="45"/>
        <v>0</v>
      </c>
      <c r="KP56" s="28">
        <f t="shared" si="45"/>
        <v>0</v>
      </c>
      <c r="KQ56" s="28">
        <f t="shared" si="45"/>
        <v>0</v>
      </c>
      <c r="KR56" s="28">
        <f t="shared" si="45"/>
        <v>0</v>
      </c>
      <c r="KS56" s="28">
        <f t="shared" si="45"/>
        <v>0</v>
      </c>
      <c r="KT56" s="28">
        <f t="shared" si="45"/>
        <v>0</v>
      </c>
      <c r="KU56" s="28">
        <f t="shared" si="45"/>
        <v>0</v>
      </c>
      <c r="KV56" s="28">
        <f t="shared" si="45"/>
        <v>0</v>
      </c>
      <c r="KW56" s="28">
        <f t="shared" si="45"/>
        <v>0</v>
      </c>
      <c r="KX56" s="28">
        <f t="shared" si="45"/>
        <v>0</v>
      </c>
      <c r="KY56" s="28">
        <f t="shared" si="45"/>
        <v>0</v>
      </c>
      <c r="KZ56" s="28">
        <f t="shared" si="45"/>
        <v>0</v>
      </c>
      <c r="LA56" s="28">
        <f t="shared" si="45"/>
        <v>0</v>
      </c>
      <c r="LB56" s="28">
        <f t="shared" si="45"/>
        <v>0</v>
      </c>
      <c r="LC56" s="28">
        <f t="shared" si="45"/>
        <v>0</v>
      </c>
      <c r="LD56" s="28">
        <f t="shared" si="45"/>
        <v>0</v>
      </c>
      <c r="LE56" s="28">
        <f t="shared" si="45"/>
        <v>0</v>
      </c>
      <c r="LF56" s="28">
        <f t="shared" si="45"/>
        <v>0</v>
      </c>
      <c r="LG56" s="28">
        <f t="shared" si="45"/>
        <v>0</v>
      </c>
      <c r="LH56" s="28">
        <f t="shared" si="45"/>
        <v>0</v>
      </c>
      <c r="LI56" s="28">
        <f t="shared" si="45"/>
        <v>0</v>
      </c>
      <c r="LJ56" s="28">
        <f t="shared" si="45"/>
        <v>0</v>
      </c>
      <c r="LK56" s="28">
        <f t="shared" si="45"/>
        <v>0</v>
      </c>
      <c r="LL56" s="28">
        <f t="shared" si="45"/>
        <v>0</v>
      </c>
      <c r="LM56" s="28">
        <f t="shared" si="45"/>
        <v>0</v>
      </c>
      <c r="LN56" s="28">
        <f t="shared" ref="LN56:MY56" si="46">IF($D$15=LN54,$D$19,LM61)</f>
        <v>0</v>
      </c>
      <c r="LO56" s="28">
        <f t="shared" si="46"/>
        <v>0</v>
      </c>
      <c r="LP56" s="28">
        <f t="shared" si="46"/>
        <v>0</v>
      </c>
      <c r="LQ56" s="28">
        <f t="shared" si="46"/>
        <v>0</v>
      </c>
      <c r="LR56" s="28">
        <f t="shared" si="46"/>
        <v>0</v>
      </c>
      <c r="LS56" s="28">
        <f t="shared" si="46"/>
        <v>0</v>
      </c>
      <c r="LT56" s="28">
        <f t="shared" si="46"/>
        <v>0</v>
      </c>
      <c r="LU56" s="28">
        <f t="shared" si="46"/>
        <v>0</v>
      </c>
      <c r="LV56" s="28">
        <f t="shared" si="46"/>
        <v>0</v>
      </c>
      <c r="LW56" s="28">
        <f t="shared" si="46"/>
        <v>0</v>
      </c>
      <c r="LX56" s="28">
        <f t="shared" si="46"/>
        <v>0</v>
      </c>
      <c r="LY56" s="28">
        <f t="shared" si="46"/>
        <v>0</v>
      </c>
      <c r="LZ56" s="28">
        <f t="shared" si="46"/>
        <v>0</v>
      </c>
      <c r="MA56" s="28">
        <f t="shared" si="46"/>
        <v>0</v>
      </c>
      <c r="MB56" s="28">
        <f t="shared" si="46"/>
        <v>0</v>
      </c>
      <c r="MC56" s="28">
        <f t="shared" si="46"/>
        <v>0</v>
      </c>
      <c r="MD56" s="28">
        <f t="shared" si="46"/>
        <v>0</v>
      </c>
      <c r="ME56" s="28">
        <f t="shared" si="46"/>
        <v>0</v>
      </c>
      <c r="MF56" s="28">
        <f t="shared" si="46"/>
        <v>0</v>
      </c>
      <c r="MG56" s="28">
        <f t="shared" si="46"/>
        <v>0</v>
      </c>
      <c r="MH56" s="28">
        <f t="shared" si="46"/>
        <v>0</v>
      </c>
      <c r="MI56" s="28">
        <f t="shared" si="46"/>
        <v>0</v>
      </c>
      <c r="MJ56" s="28">
        <f t="shared" si="46"/>
        <v>0</v>
      </c>
      <c r="MK56" s="28">
        <f t="shared" si="46"/>
        <v>0</v>
      </c>
      <c r="ML56" s="28">
        <f t="shared" si="46"/>
        <v>0</v>
      </c>
      <c r="MM56" s="28">
        <f t="shared" si="46"/>
        <v>0</v>
      </c>
      <c r="MN56" s="28">
        <f t="shared" si="46"/>
        <v>0</v>
      </c>
      <c r="MO56" s="28">
        <f t="shared" si="46"/>
        <v>0</v>
      </c>
      <c r="MP56" s="28">
        <f t="shared" si="46"/>
        <v>0</v>
      </c>
      <c r="MQ56" s="28">
        <f t="shared" si="46"/>
        <v>0</v>
      </c>
      <c r="MR56" s="28">
        <f t="shared" si="46"/>
        <v>0</v>
      </c>
      <c r="MS56" s="28">
        <f t="shared" si="46"/>
        <v>0</v>
      </c>
      <c r="MT56" s="28">
        <f t="shared" si="46"/>
        <v>0</v>
      </c>
      <c r="MU56" s="28">
        <f t="shared" si="46"/>
        <v>0</v>
      </c>
      <c r="MV56" s="28">
        <f t="shared" si="46"/>
        <v>0</v>
      </c>
      <c r="MW56" s="28">
        <f t="shared" si="46"/>
        <v>0</v>
      </c>
      <c r="MX56" s="28">
        <f t="shared" si="46"/>
        <v>0</v>
      </c>
      <c r="MY56" s="28">
        <f t="shared" si="46"/>
        <v>0</v>
      </c>
    </row>
    <row r="57" spans="1:363" x14ac:dyDescent="0.35">
      <c r="C57" s="4" t="s">
        <v>344</v>
      </c>
      <c r="D57" s="23">
        <f>IF($D$15=D54,0,IF($D$15&lt;=D54,IF(($D$15=D54),$D$19,IF(($D$15+$D$14-1)&gt;=D54,$D$20,0)),0))</f>
        <v>0</v>
      </c>
      <c r="E57" s="23">
        <f>IF($D$15=E54,0,IF($D$15&lt;=E54,IF(($D$15=E54),$D$19,IF(($D$15+$D$14-1)&gt;=E54,$D$20,0)),0))</f>
        <v>1600000</v>
      </c>
      <c r="F57" s="23">
        <f>IF($D$15=F54,0,IF($D$15&lt;=F54,IF(($D$15=F54),$D$19,IF(($D$15+$D$14-1)&gt;=F54,$D$20,0)),0))</f>
        <v>1600000</v>
      </c>
      <c r="G57" s="23">
        <f>IF($D$15=G54,0,IF($D$15&lt;=G54,IF(($D$15=G54),$D$19,IF(($D$15+$D$14-1)&gt;=G54,$D$20,0)),0))</f>
        <v>1600000</v>
      </c>
      <c r="H57" s="23">
        <f t="shared" ref="H57:BS57" si="47">IF($D$15=H54,0,IF($D$15&lt;=H54,IF(($D$15=H54),$D$19,IF(($D$15+$D$14-1)&gt;=H54,$D$20,0)),0))</f>
        <v>1600000</v>
      </c>
      <c r="I57" s="23">
        <f t="shared" si="47"/>
        <v>1600000</v>
      </c>
      <c r="J57" s="23">
        <f t="shared" si="47"/>
        <v>1600000</v>
      </c>
      <c r="K57" s="23">
        <f t="shared" si="47"/>
        <v>1600000</v>
      </c>
      <c r="L57" s="23">
        <f t="shared" si="47"/>
        <v>1600000</v>
      </c>
      <c r="M57" s="23">
        <f t="shared" si="47"/>
        <v>1600000</v>
      </c>
      <c r="N57" s="23">
        <f t="shared" si="47"/>
        <v>1600000</v>
      </c>
      <c r="O57" s="23">
        <f t="shared" si="47"/>
        <v>1600000</v>
      </c>
      <c r="P57" s="23">
        <f t="shared" si="47"/>
        <v>1600000</v>
      </c>
      <c r="Q57" s="23">
        <f t="shared" si="47"/>
        <v>1600000</v>
      </c>
      <c r="R57" s="23">
        <f t="shared" si="47"/>
        <v>1600000</v>
      </c>
      <c r="S57" s="23">
        <f t="shared" si="47"/>
        <v>0</v>
      </c>
      <c r="T57" s="23">
        <f t="shared" si="47"/>
        <v>0</v>
      </c>
      <c r="U57" s="23">
        <f t="shared" si="47"/>
        <v>0</v>
      </c>
      <c r="V57" s="23">
        <f t="shared" si="47"/>
        <v>0</v>
      </c>
      <c r="W57" s="23">
        <f t="shared" si="47"/>
        <v>0</v>
      </c>
      <c r="X57" s="23">
        <f t="shared" si="47"/>
        <v>0</v>
      </c>
      <c r="Y57" s="23">
        <f t="shared" si="47"/>
        <v>0</v>
      </c>
      <c r="Z57" s="23">
        <f t="shared" si="47"/>
        <v>0</v>
      </c>
      <c r="AA57" s="23">
        <f t="shared" si="47"/>
        <v>0</v>
      </c>
      <c r="AB57" s="23">
        <f t="shared" si="47"/>
        <v>0</v>
      </c>
      <c r="AC57" s="23">
        <f t="shared" si="47"/>
        <v>0</v>
      </c>
      <c r="AD57" s="23">
        <f t="shared" si="47"/>
        <v>0</v>
      </c>
      <c r="AE57" s="23">
        <f t="shared" si="47"/>
        <v>0</v>
      </c>
      <c r="AF57" s="23">
        <f t="shared" si="47"/>
        <v>0</v>
      </c>
      <c r="AG57" s="23">
        <f t="shared" si="47"/>
        <v>0</v>
      </c>
      <c r="AH57" s="23">
        <f t="shared" si="47"/>
        <v>0</v>
      </c>
      <c r="AI57" s="23">
        <f t="shared" si="47"/>
        <v>0</v>
      </c>
      <c r="AJ57" s="23">
        <f t="shared" si="47"/>
        <v>0</v>
      </c>
      <c r="AK57" s="23">
        <f t="shared" si="47"/>
        <v>0</v>
      </c>
      <c r="AL57" s="23">
        <f t="shared" si="47"/>
        <v>0</v>
      </c>
      <c r="AM57" s="23">
        <f t="shared" si="47"/>
        <v>0</v>
      </c>
      <c r="AN57" s="23">
        <f t="shared" si="47"/>
        <v>0</v>
      </c>
      <c r="AO57" s="23">
        <f t="shared" si="47"/>
        <v>0</v>
      </c>
      <c r="AP57" s="23">
        <f t="shared" si="47"/>
        <v>0</v>
      </c>
      <c r="AQ57" s="23">
        <f t="shared" si="47"/>
        <v>0</v>
      </c>
      <c r="AR57" s="23">
        <f t="shared" si="47"/>
        <v>0</v>
      </c>
      <c r="AS57" s="23">
        <f t="shared" si="47"/>
        <v>0</v>
      </c>
      <c r="AT57" s="23">
        <f t="shared" si="47"/>
        <v>0</v>
      </c>
      <c r="AU57" s="23">
        <f t="shared" si="47"/>
        <v>0</v>
      </c>
      <c r="AV57" s="23">
        <f t="shared" si="47"/>
        <v>0</v>
      </c>
      <c r="AW57" s="23">
        <f t="shared" si="47"/>
        <v>0</v>
      </c>
      <c r="AX57" s="23">
        <f t="shared" si="47"/>
        <v>0</v>
      </c>
      <c r="AY57" s="23">
        <f t="shared" si="47"/>
        <v>0</v>
      </c>
      <c r="AZ57" s="23">
        <f t="shared" si="47"/>
        <v>0</v>
      </c>
      <c r="BA57" s="23">
        <f t="shared" si="47"/>
        <v>0</v>
      </c>
      <c r="BB57" s="23">
        <f t="shared" si="47"/>
        <v>0</v>
      </c>
      <c r="BC57" s="23">
        <f t="shared" si="47"/>
        <v>0</v>
      </c>
      <c r="BD57" s="23">
        <f t="shared" si="47"/>
        <v>0</v>
      </c>
      <c r="BE57" s="23">
        <f t="shared" si="47"/>
        <v>0</v>
      </c>
      <c r="BF57" s="23">
        <f t="shared" si="47"/>
        <v>0</v>
      </c>
      <c r="BG57" s="23">
        <f t="shared" si="47"/>
        <v>0</v>
      </c>
      <c r="BH57" s="23">
        <f t="shared" si="47"/>
        <v>0</v>
      </c>
      <c r="BI57" s="23">
        <f t="shared" si="47"/>
        <v>0</v>
      </c>
      <c r="BJ57" s="23">
        <f t="shared" si="47"/>
        <v>0</v>
      </c>
      <c r="BK57" s="23">
        <f t="shared" si="47"/>
        <v>0</v>
      </c>
      <c r="BL57" s="23">
        <f t="shared" si="47"/>
        <v>0</v>
      </c>
      <c r="BM57" s="23">
        <f t="shared" si="47"/>
        <v>0</v>
      </c>
      <c r="BN57" s="23">
        <f t="shared" si="47"/>
        <v>0</v>
      </c>
      <c r="BO57" s="23">
        <f t="shared" si="47"/>
        <v>0</v>
      </c>
      <c r="BP57" s="23">
        <f t="shared" si="47"/>
        <v>0</v>
      </c>
      <c r="BQ57" s="23">
        <f t="shared" si="47"/>
        <v>0</v>
      </c>
      <c r="BR57" s="23">
        <f t="shared" si="47"/>
        <v>0</v>
      </c>
      <c r="BS57" s="23">
        <f t="shared" si="47"/>
        <v>0</v>
      </c>
      <c r="BT57" s="23">
        <f t="shared" ref="BT57:EE57" si="48">IF($D$15=BT54,0,IF($D$15&lt;=BT54,IF(($D$15=BT54),$D$19,IF(($D$15+$D$14-1)&gt;=BT54,$D$20,0)),0))</f>
        <v>0</v>
      </c>
      <c r="BU57" s="23">
        <f t="shared" si="48"/>
        <v>0</v>
      </c>
      <c r="BV57" s="23">
        <f t="shared" si="48"/>
        <v>0</v>
      </c>
      <c r="BW57" s="23">
        <f t="shared" si="48"/>
        <v>0</v>
      </c>
      <c r="BX57" s="23">
        <f t="shared" si="48"/>
        <v>0</v>
      </c>
      <c r="BY57" s="23">
        <f t="shared" si="48"/>
        <v>0</v>
      </c>
      <c r="BZ57" s="23">
        <f t="shared" si="48"/>
        <v>0</v>
      </c>
      <c r="CA57" s="23">
        <f t="shared" si="48"/>
        <v>0</v>
      </c>
      <c r="CB57" s="23">
        <f t="shared" si="48"/>
        <v>0</v>
      </c>
      <c r="CC57" s="23">
        <f t="shared" si="48"/>
        <v>0</v>
      </c>
      <c r="CD57" s="23">
        <f t="shared" si="48"/>
        <v>0</v>
      </c>
      <c r="CE57" s="23">
        <f t="shared" si="48"/>
        <v>0</v>
      </c>
      <c r="CF57" s="23">
        <f t="shared" si="48"/>
        <v>0</v>
      </c>
      <c r="CG57" s="23">
        <f t="shared" si="48"/>
        <v>0</v>
      </c>
      <c r="CH57" s="23">
        <f t="shared" si="48"/>
        <v>0</v>
      </c>
      <c r="CI57" s="23">
        <f t="shared" si="48"/>
        <v>0</v>
      </c>
      <c r="CJ57" s="23">
        <f t="shared" si="48"/>
        <v>0</v>
      </c>
      <c r="CK57" s="23">
        <f t="shared" si="48"/>
        <v>0</v>
      </c>
      <c r="CL57" s="23">
        <f t="shared" si="48"/>
        <v>0</v>
      </c>
      <c r="CM57" s="23">
        <f t="shared" si="48"/>
        <v>0</v>
      </c>
      <c r="CN57" s="23">
        <f t="shared" si="48"/>
        <v>0</v>
      </c>
      <c r="CO57" s="23">
        <f t="shared" si="48"/>
        <v>0</v>
      </c>
      <c r="CP57" s="23">
        <f t="shared" si="48"/>
        <v>0</v>
      </c>
      <c r="CQ57" s="23">
        <f t="shared" si="48"/>
        <v>0</v>
      </c>
      <c r="CR57" s="23">
        <f t="shared" si="48"/>
        <v>0</v>
      </c>
      <c r="CS57" s="23">
        <f t="shared" si="48"/>
        <v>0</v>
      </c>
      <c r="CT57" s="23">
        <f t="shared" si="48"/>
        <v>0</v>
      </c>
      <c r="CU57" s="23">
        <f t="shared" si="48"/>
        <v>0</v>
      </c>
      <c r="CV57" s="23">
        <f t="shared" si="48"/>
        <v>0</v>
      </c>
      <c r="CW57" s="23">
        <f t="shared" si="48"/>
        <v>0</v>
      </c>
      <c r="CX57" s="23">
        <f t="shared" si="48"/>
        <v>0</v>
      </c>
      <c r="CY57" s="23">
        <f t="shared" si="48"/>
        <v>0</v>
      </c>
      <c r="CZ57" s="23">
        <f t="shared" si="48"/>
        <v>0</v>
      </c>
      <c r="DA57" s="23">
        <f t="shared" si="48"/>
        <v>0</v>
      </c>
      <c r="DB57" s="23">
        <f t="shared" si="48"/>
        <v>0</v>
      </c>
      <c r="DC57" s="23">
        <f t="shared" si="48"/>
        <v>0</v>
      </c>
      <c r="DD57" s="23">
        <f t="shared" si="48"/>
        <v>0</v>
      </c>
      <c r="DE57" s="23">
        <f t="shared" si="48"/>
        <v>0</v>
      </c>
      <c r="DF57" s="23">
        <f t="shared" si="48"/>
        <v>0</v>
      </c>
      <c r="DG57" s="23">
        <f t="shared" si="48"/>
        <v>0</v>
      </c>
      <c r="DH57" s="23">
        <f t="shared" si="48"/>
        <v>0</v>
      </c>
      <c r="DI57" s="23">
        <f t="shared" si="48"/>
        <v>0</v>
      </c>
      <c r="DJ57" s="23">
        <f t="shared" si="48"/>
        <v>0</v>
      </c>
      <c r="DK57" s="23">
        <f t="shared" si="48"/>
        <v>0</v>
      </c>
      <c r="DL57" s="23">
        <f t="shared" si="48"/>
        <v>0</v>
      </c>
      <c r="DM57" s="23">
        <f t="shared" si="48"/>
        <v>0</v>
      </c>
      <c r="DN57" s="23">
        <f t="shared" si="48"/>
        <v>0</v>
      </c>
      <c r="DO57" s="23">
        <f t="shared" si="48"/>
        <v>0</v>
      </c>
      <c r="DP57" s="23">
        <f t="shared" si="48"/>
        <v>0</v>
      </c>
      <c r="DQ57" s="23">
        <f t="shared" si="48"/>
        <v>0</v>
      </c>
      <c r="DR57" s="23">
        <f t="shared" si="48"/>
        <v>0</v>
      </c>
      <c r="DS57" s="23">
        <f t="shared" si="48"/>
        <v>0</v>
      </c>
      <c r="DT57" s="23">
        <f t="shared" si="48"/>
        <v>0</v>
      </c>
      <c r="DU57" s="23">
        <f t="shared" si="48"/>
        <v>0</v>
      </c>
      <c r="DV57" s="23">
        <f t="shared" si="48"/>
        <v>0</v>
      </c>
      <c r="DW57" s="23">
        <f t="shared" si="48"/>
        <v>0</v>
      </c>
      <c r="DX57" s="23">
        <f t="shared" si="48"/>
        <v>0</v>
      </c>
      <c r="DY57" s="23">
        <f t="shared" si="48"/>
        <v>0</v>
      </c>
      <c r="DZ57" s="23">
        <f t="shared" si="48"/>
        <v>0</v>
      </c>
      <c r="EA57" s="23">
        <f t="shared" si="48"/>
        <v>0</v>
      </c>
      <c r="EB57" s="23">
        <f t="shared" si="48"/>
        <v>0</v>
      </c>
      <c r="EC57" s="23">
        <f t="shared" si="48"/>
        <v>0</v>
      </c>
      <c r="ED57" s="23">
        <f t="shared" si="48"/>
        <v>0</v>
      </c>
      <c r="EE57" s="23">
        <f t="shared" si="48"/>
        <v>0</v>
      </c>
      <c r="EF57" s="23">
        <f t="shared" ref="EF57:GQ57" si="49">IF($D$15=EF54,0,IF($D$15&lt;=EF54,IF(($D$15=EF54),$D$19,IF(($D$15+$D$14-1)&gt;=EF54,$D$20,0)),0))</f>
        <v>0</v>
      </c>
      <c r="EG57" s="23">
        <f t="shared" si="49"/>
        <v>0</v>
      </c>
      <c r="EH57" s="23">
        <f t="shared" si="49"/>
        <v>0</v>
      </c>
      <c r="EI57" s="23">
        <f t="shared" si="49"/>
        <v>0</v>
      </c>
      <c r="EJ57" s="23">
        <f t="shared" si="49"/>
        <v>0</v>
      </c>
      <c r="EK57" s="23">
        <f t="shared" si="49"/>
        <v>0</v>
      </c>
      <c r="EL57" s="23">
        <f t="shared" si="49"/>
        <v>0</v>
      </c>
      <c r="EM57" s="23">
        <f t="shared" si="49"/>
        <v>0</v>
      </c>
      <c r="EN57" s="23">
        <f t="shared" si="49"/>
        <v>0</v>
      </c>
      <c r="EO57" s="23">
        <f t="shared" si="49"/>
        <v>0</v>
      </c>
      <c r="EP57" s="23">
        <f t="shared" si="49"/>
        <v>0</v>
      </c>
      <c r="EQ57" s="23">
        <f t="shared" si="49"/>
        <v>0</v>
      </c>
      <c r="ER57" s="23">
        <f t="shared" si="49"/>
        <v>0</v>
      </c>
      <c r="ES57" s="23">
        <f t="shared" si="49"/>
        <v>0</v>
      </c>
      <c r="ET57" s="23">
        <f t="shared" si="49"/>
        <v>0</v>
      </c>
      <c r="EU57" s="23">
        <f t="shared" si="49"/>
        <v>0</v>
      </c>
      <c r="EV57" s="23">
        <f t="shared" si="49"/>
        <v>0</v>
      </c>
      <c r="EW57" s="23">
        <f t="shared" si="49"/>
        <v>0</v>
      </c>
      <c r="EX57" s="23">
        <f t="shared" si="49"/>
        <v>0</v>
      </c>
      <c r="EY57" s="23">
        <f t="shared" si="49"/>
        <v>0</v>
      </c>
      <c r="EZ57" s="23">
        <f t="shared" si="49"/>
        <v>0</v>
      </c>
      <c r="FA57" s="23">
        <f t="shared" si="49"/>
        <v>0</v>
      </c>
      <c r="FB57" s="23">
        <f t="shared" si="49"/>
        <v>0</v>
      </c>
      <c r="FC57" s="23">
        <f t="shared" si="49"/>
        <v>0</v>
      </c>
      <c r="FD57" s="23">
        <f t="shared" si="49"/>
        <v>0</v>
      </c>
      <c r="FE57" s="23">
        <f t="shared" si="49"/>
        <v>0</v>
      </c>
      <c r="FF57" s="23">
        <f t="shared" si="49"/>
        <v>0</v>
      </c>
      <c r="FG57" s="23">
        <f t="shared" si="49"/>
        <v>0</v>
      </c>
      <c r="FH57" s="23">
        <f t="shared" si="49"/>
        <v>0</v>
      </c>
      <c r="FI57" s="23">
        <f t="shared" si="49"/>
        <v>0</v>
      </c>
      <c r="FJ57" s="23">
        <f t="shared" si="49"/>
        <v>0</v>
      </c>
      <c r="FK57" s="23">
        <f t="shared" si="49"/>
        <v>0</v>
      </c>
      <c r="FL57" s="23">
        <f t="shared" si="49"/>
        <v>0</v>
      </c>
      <c r="FM57" s="23">
        <f t="shared" si="49"/>
        <v>0</v>
      </c>
      <c r="FN57" s="23">
        <f t="shared" si="49"/>
        <v>0</v>
      </c>
      <c r="FO57" s="23">
        <f t="shared" si="49"/>
        <v>0</v>
      </c>
      <c r="FP57" s="23">
        <f t="shared" si="49"/>
        <v>0</v>
      </c>
      <c r="FQ57" s="23">
        <f t="shared" si="49"/>
        <v>0</v>
      </c>
      <c r="FR57" s="23">
        <f t="shared" si="49"/>
        <v>0</v>
      </c>
      <c r="FS57" s="23">
        <f t="shared" si="49"/>
        <v>0</v>
      </c>
      <c r="FT57" s="23">
        <f t="shared" si="49"/>
        <v>0</v>
      </c>
      <c r="FU57" s="23">
        <f t="shared" si="49"/>
        <v>0</v>
      </c>
      <c r="FV57" s="23">
        <f t="shared" si="49"/>
        <v>0</v>
      </c>
      <c r="FW57" s="23">
        <f t="shared" si="49"/>
        <v>0</v>
      </c>
      <c r="FX57" s="23">
        <f t="shared" si="49"/>
        <v>0</v>
      </c>
      <c r="FY57" s="23">
        <f t="shared" si="49"/>
        <v>0</v>
      </c>
      <c r="FZ57" s="23">
        <f t="shared" si="49"/>
        <v>0</v>
      </c>
      <c r="GA57" s="23">
        <f t="shared" si="49"/>
        <v>0</v>
      </c>
      <c r="GB57" s="23">
        <f t="shared" si="49"/>
        <v>0</v>
      </c>
      <c r="GC57" s="23">
        <f t="shared" si="49"/>
        <v>0</v>
      </c>
      <c r="GD57" s="23">
        <f t="shared" si="49"/>
        <v>0</v>
      </c>
      <c r="GE57" s="23">
        <f t="shared" si="49"/>
        <v>0</v>
      </c>
      <c r="GF57" s="23">
        <f t="shared" si="49"/>
        <v>0</v>
      </c>
      <c r="GG57" s="23">
        <f t="shared" si="49"/>
        <v>0</v>
      </c>
      <c r="GH57" s="23">
        <f t="shared" si="49"/>
        <v>0</v>
      </c>
      <c r="GI57" s="23">
        <f t="shared" si="49"/>
        <v>0</v>
      </c>
      <c r="GJ57" s="23">
        <f t="shared" si="49"/>
        <v>0</v>
      </c>
      <c r="GK57" s="23">
        <f t="shared" si="49"/>
        <v>0</v>
      </c>
      <c r="GL57" s="23">
        <f t="shared" si="49"/>
        <v>0</v>
      </c>
      <c r="GM57" s="23">
        <f t="shared" si="49"/>
        <v>0</v>
      </c>
      <c r="GN57" s="23">
        <f t="shared" si="49"/>
        <v>0</v>
      </c>
      <c r="GO57" s="23">
        <f t="shared" si="49"/>
        <v>0</v>
      </c>
      <c r="GP57" s="23">
        <f t="shared" si="49"/>
        <v>0</v>
      </c>
      <c r="GQ57" s="23">
        <f t="shared" si="49"/>
        <v>0</v>
      </c>
      <c r="GR57" s="23">
        <f t="shared" ref="GR57:JC57" si="50">IF($D$15=GR54,0,IF($D$15&lt;=GR54,IF(($D$15=GR54),$D$19,IF(($D$15+$D$14-1)&gt;=GR54,$D$20,0)),0))</f>
        <v>0</v>
      </c>
      <c r="GS57" s="23">
        <f t="shared" si="50"/>
        <v>0</v>
      </c>
      <c r="GT57" s="23">
        <f t="shared" si="50"/>
        <v>0</v>
      </c>
      <c r="GU57" s="23">
        <f t="shared" si="50"/>
        <v>0</v>
      </c>
      <c r="GV57" s="23">
        <f t="shared" si="50"/>
        <v>0</v>
      </c>
      <c r="GW57" s="23">
        <f t="shared" si="50"/>
        <v>0</v>
      </c>
      <c r="GX57" s="23">
        <f t="shared" si="50"/>
        <v>0</v>
      </c>
      <c r="GY57" s="23">
        <f t="shared" si="50"/>
        <v>0</v>
      </c>
      <c r="GZ57" s="23">
        <f t="shared" si="50"/>
        <v>0</v>
      </c>
      <c r="HA57" s="23">
        <f t="shared" si="50"/>
        <v>0</v>
      </c>
      <c r="HB57" s="23">
        <f t="shared" si="50"/>
        <v>0</v>
      </c>
      <c r="HC57" s="23">
        <f t="shared" si="50"/>
        <v>0</v>
      </c>
      <c r="HD57" s="23">
        <f t="shared" si="50"/>
        <v>0</v>
      </c>
      <c r="HE57" s="23">
        <f t="shared" si="50"/>
        <v>0</v>
      </c>
      <c r="HF57" s="23">
        <f t="shared" si="50"/>
        <v>0</v>
      </c>
      <c r="HG57" s="23">
        <f t="shared" si="50"/>
        <v>0</v>
      </c>
      <c r="HH57" s="23">
        <f t="shared" si="50"/>
        <v>0</v>
      </c>
      <c r="HI57" s="23">
        <f t="shared" si="50"/>
        <v>0</v>
      </c>
      <c r="HJ57" s="23">
        <f t="shared" si="50"/>
        <v>0</v>
      </c>
      <c r="HK57" s="23">
        <f t="shared" si="50"/>
        <v>0</v>
      </c>
      <c r="HL57" s="23">
        <f t="shared" si="50"/>
        <v>0</v>
      </c>
      <c r="HM57" s="23">
        <f t="shared" si="50"/>
        <v>0</v>
      </c>
      <c r="HN57" s="23">
        <f t="shared" si="50"/>
        <v>0</v>
      </c>
      <c r="HO57" s="23">
        <f t="shared" si="50"/>
        <v>0</v>
      </c>
      <c r="HP57" s="23">
        <f t="shared" si="50"/>
        <v>0</v>
      </c>
      <c r="HQ57" s="23">
        <f t="shared" si="50"/>
        <v>0</v>
      </c>
      <c r="HR57" s="23">
        <f t="shared" si="50"/>
        <v>0</v>
      </c>
      <c r="HS57" s="23">
        <f t="shared" si="50"/>
        <v>0</v>
      </c>
      <c r="HT57" s="23">
        <f t="shared" si="50"/>
        <v>0</v>
      </c>
      <c r="HU57" s="23">
        <f t="shared" si="50"/>
        <v>0</v>
      </c>
      <c r="HV57" s="23">
        <f t="shared" si="50"/>
        <v>0</v>
      </c>
      <c r="HW57" s="23">
        <f t="shared" si="50"/>
        <v>0</v>
      </c>
      <c r="HX57" s="23">
        <f t="shared" si="50"/>
        <v>0</v>
      </c>
      <c r="HY57" s="23">
        <f t="shared" si="50"/>
        <v>0</v>
      </c>
      <c r="HZ57" s="23">
        <f t="shared" si="50"/>
        <v>0</v>
      </c>
      <c r="IA57" s="23">
        <f t="shared" si="50"/>
        <v>0</v>
      </c>
      <c r="IB57" s="23">
        <f t="shared" si="50"/>
        <v>0</v>
      </c>
      <c r="IC57" s="23">
        <f t="shared" si="50"/>
        <v>0</v>
      </c>
      <c r="ID57" s="23">
        <f t="shared" si="50"/>
        <v>0</v>
      </c>
      <c r="IE57" s="23">
        <f t="shared" si="50"/>
        <v>0</v>
      </c>
      <c r="IF57" s="23">
        <f t="shared" si="50"/>
        <v>0</v>
      </c>
      <c r="IG57" s="23">
        <f t="shared" si="50"/>
        <v>0</v>
      </c>
      <c r="IH57" s="23">
        <f t="shared" si="50"/>
        <v>0</v>
      </c>
      <c r="II57" s="23">
        <f t="shared" si="50"/>
        <v>0</v>
      </c>
      <c r="IJ57" s="23">
        <f t="shared" si="50"/>
        <v>0</v>
      </c>
      <c r="IK57" s="23">
        <f t="shared" si="50"/>
        <v>0</v>
      </c>
      <c r="IL57" s="23">
        <f t="shared" si="50"/>
        <v>0</v>
      </c>
      <c r="IM57" s="23">
        <f t="shared" si="50"/>
        <v>0</v>
      </c>
      <c r="IN57" s="23">
        <f t="shared" si="50"/>
        <v>0</v>
      </c>
      <c r="IO57" s="23">
        <f t="shared" si="50"/>
        <v>0</v>
      </c>
      <c r="IP57" s="23">
        <f t="shared" si="50"/>
        <v>0</v>
      </c>
      <c r="IQ57" s="23">
        <f t="shared" si="50"/>
        <v>0</v>
      </c>
      <c r="IR57" s="23">
        <f t="shared" si="50"/>
        <v>0</v>
      </c>
      <c r="IS57" s="23">
        <f t="shared" si="50"/>
        <v>0</v>
      </c>
      <c r="IT57" s="23">
        <f t="shared" si="50"/>
        <v>0</v>
      </c>
      <c r="IU57" s="23">
        <f t="shared" si="50"/>
        <v>0</v>
      </c>
      <c r="IV57" s="23">
        <f t="shared" si="50"/>
        <v>0</v>
      </c>
      <c r="IW57" s="23">
        <f t="shared" si="50"/>
        <v>0</v>
      </c>
      <c r="IX57" s="23">
        <f t="shared" si="50"/>
        <v>0</v>
      </c>
      <c r="IY57" s="23">
        <f t="shared" si="50"/>
        <v>0</v>
      </c>
      <c r="IZ57" s="23">
        <f t="shared" si="50"/>
        <v>0</v>
      </c>
      <c r="JA57" s="23">
        <f t="shared" si="50"/>
        <v>0</v>
      </c>
      <c r="JB57" s="23">
        <f t="shared" si="50"/>
        <v>0</v>
      </c>
      <c r="JC57" s="23">
        <f t="shared" si="50"/>
        <v>0</v>
      </c>
      <c r="JD57" s="23">
        <f t="shared" ref="JD57:LO57" si="51">IF($D$15=JD54,0,IF($D$15&lt;=JD54,IF(($D$15=JD54),$D$19,IF(($D$15+$D$14-1)&gt;=JD54,$D$20,0)),0))</f>
        <v>0</v>
      </c>
      <c r="JE57" s="23">
        <f t="shared" si="51"/>
        <v>0</v>
      </c>
      <c r="JF57" s="23">
        <f t="shared" si="51"/>
        <v>0</v>
      </c>
      <c r="JG57" s="23">
        <f t="shared" si="51"/>
        <v>0</v>
      </c>
      <c r="JH57" s="23">
        <f t="shared" si="51"/>
        <v>0</v>
      </c>
      <c r="JI57" s="23">
        <f t="shared" si="51"/>
        <v>0</v>
      </c>
      <c r="JJ57" s="23">
        <f t="shared" si="51"/>
        <v>0</v>
      </c>
      <c r="JK57" s="23">
        <f t="shared" si="51"/>
        <v>0</v>
      </c>
      <c r="JL57" s="23">
        <f t="shared" si="51"/>
        <v>0</v>
      </c>
      <c r="JM57" s="23">
        <f t="shared" si="51"/>
        <v>0</v>
      </c>
      <c r="JN57" s="23">
        <f t="shared" si="51"/>
        <v>0</v>
      </c>
      <c r="JO57" s="23">
        <f t="shared" si="51"/>
        <v>0</v>
      </c>
      <c r="JP57" s="23">
        <f t="shared" si="51"/>
        <v>0</v>
      </c>
      <c r="JQ57" s="23">
        <f t="shared" si="51"/>
        <v>0</v>
      </c>
      <c r="JR57" s="23">
        <f t="shared" si="51"/>
        <v>0</v>
      </c>
      <c r="JS57" s="23">
        <f t="shared" si="51"/>
        <v>0</v>
      </c>
      <c r="JT57" s="23">
        <f t="shared" si="51"/>
        <v>0</v>
      </c>
      <c r="JU57" s="23">
        <f t="shared" si="51"/>
        <v>0</v>
      </c>
      <c r="JV57" s="23">
        <f t="shared" si="51"/>
        <v>0</v>
      </c>
      <c r="JW57" s="23">
        <f t="shared" si="51"/>
        <v>0</v>
      </c>
      <c r="JX57" s="23">
        <f t="shared" si="51"/>
        <v>0</v>
      </c>
      <c r="JY57" s="23">
        <f t="shared" si="51"/>
        <v>0</v>
      </c>
      <c r="JZ57" s="23">
        <f t="shared" si="51"/>
        <v>0</v>
      </c>
      <c r="KA57" s="23">
        <f t="shared" si="51"/>
        <v>0</v>
      </c>
      <c r="KB57" s="23">
        <f t="shared" si="51"/>
        <v>0</v>
      </c>
      <c r="KC57" s="23">
        <f t="shared" si="51"/>
        <v>0</v>
      </c>
      <c r="KD57" s="23">
        <f t="shared" si="51"/>
        <v>0</v>
      </c>
      <c r="KE57" s="23">
        <f t="shared" si="51"/>
        <v>0</v>
      </c>
      <c r="KF57" s="23">
        <f t="shared" si="51"/>
        <v>0</v>
      </c>
      <c r="KG57" s="23">
        <f t="shared" si="51"/>
        <v>0</v>
      </c>
      <c r="KH57" s="23">
        <f t="shared" si="51"/>
        <v>0</v>
      </c>
      <c r="KI57" s="23">
        <f t="shared" si="51"/>
        <v>0</v>
      </c>
      <c r="KJ57" s="23">
        <f t="shared" si="51"/>
        <v>0</v>
      </c>
      <c r="KK57" s="23">
        <f t="shared" si="51"/>
        <v>0</v>
      </c>
      <c r="KL57" s="23">
        <f t="shared" si="51"/>
        <v>0</v>
      </c>
      <c r="KM57" s="23">
        <f t="shared" si="51"/>
        <v>0</v>
      </c>
      <c r="KN57" s="23">
        <f t="shared" si="51"/>
        <v>0</v>
      </c>
      <c r="KO57" s="23">
        <f t="shared" si="51"/>
        <v>0</v>
      </c>
      <c r="KP57" s="23">
        <f t="shared" si="51"/>
        <v>0</v>
      </c>
      <c r="KQ57" s="23">
        <f t="shared" si="51"/>
        <v>0</v>
      </c>
      <c r="KR57" s="23">
        <f t="shared" si="51"/>
        <v>0</v>
      </c>
      <c r="KS57" s="23">
        <f t="shared" si="51"/>
        <v>0</v>
      </c>
      <c r="KT57" s="23">
        <f t="shared" si="51"/>
        <v>0</v>
      </c>
      <c r="KU57" s="23">
        <f t="shared" si="51"/>
        <v>0</v>
      </c>
      <c r="KV57" s="23">
        <f t="shared" si="51"/>
        <v>0</v>
      </c>
      <c r="KW57" s="23">
        <f t="shared" si="51"/>
        <v>0</v>
      </c>
      <c r="KX57" s="23">
        <f t="shared" si="51"/>
        <v>0</v>
      </c>
      <c r="KY57" s="23">
        <f t="shared" si="51"/>
        <v>0</v>
      </c>
      <c r="KZ57" s="23">
        <f t="shared" si="51"/>
        <v>0</v>
      </c>
      <c r="LA57" s="23">
        <f t="shared" si="51"/>
        <v>0</v>
      </c>
      <c r="LB57" s="23">
        <f t="shared" si="51"/>
        <v>0</v>
      </c>
      <c r="LC57" s="23">
        <f t="shared" si="51"/>
        <v>0</v>
      </c>
      <c r="LD57" s="23">
        <f t="shared" si="51"/>
        <v>0</v>
      </c>
      <c r="LE57" s="23">
        <f t="shared" si="51"/>
        <v>0</v>
      </c>
      <c r="LF57" s="23">
        <f t="shared" si="51"/>
        <v>0</v>
      </c>
      <c r="LG57" s="23">
        <f t="shared" si="51"/>
        <v>0</v>
      </c>
      <c r="LH57" s="23">
        <f t="shared" si="51"/>
        <v>0</v>
      </c>
      <c r="LI57" s="23">
        <f t="shared" si="51"/>
        <v>0</v>
      </c>
      <c r="LJ57" s="23">
        <f t="shared" si="51"/>
        <v>0</v>
      </c>
      <c r="LK57" s="23">
        <f t="shared" si="51"/>
        <v>0</v>
      </c>
      <c r="LL57" s="23">
        <f t="shared" si="51"/>
        <v>0</v>
      </c>
      <c r="LM57" s="23">
        <f t="shared" si="51"/>
        <v>0</v>
      </c>
      <c r="LN57" s="23">
        <f t="shared" si="51"/>
        <v>0</v>
      </c>
      <c r="LO57" s="23">
        <f t="shared" si="51"/>
        <v>0</v>
      </c>
      <c r="LP57" s="23">
        <f t="shared" ref="LP57:MY57" si="52">IF($D$15=LP54,0,IF($D$15&lt;=LP54,IF(($D$15=LP54),$D$19,IF(($D$15+$D$14-1)&gt;=LP54,$D$20,0)),0))</f>
        <v>0</v>
      </c>
      <c r="LQ57" s="23">
        <f t="shared" si="52"/>
        <v>0</v>
      </c>
      <c r="LR57" s="23">
        <f t="shared" si="52"/>
        <v>0</v>
      </c>
      <c r="LS57" s="23">
        <f t="shared" si="52"/>
        <v>0</v>
      </c>
      <c r="LT57" s="23">
        <f t="shared" si="52"/>
        <v>0</v>
      </c>
      <c r="LU57" s="23">
        <f t="shared" si="52"/>
        <v>0</v>
      </c>
      <c r="LV57" s="23">
        <f t="shared" si="52"/>
        <v>0</v>
      </c>
      <c r="LW57" s="23">
        <f t="shared" si="52"/>
        <v>0</v>
      </c>
      <c r="LX57" s="23">
        <f t="shared" si="52"/>
        <v>0</v>
      </c>
      <c r="LY57" s="23">
        <f t="shared" si="52"/>
        <v>0</v>
      </c>
      <c r="LZ57" s="23">
        <f t="shared" si="52"/>
        <v>0</v>
      </c>
      <c r="MA57" s="23">
        <f t="shared" si="52"/>
        <v>0</v>
      </c>
      <c r="MB57" s="23">
        <f t="shared" si="52"/>
        <v>0</v>
      </c>
      <c r="MC57" s="23">
        <f t="shared" si="52"/>
        <v>0</v>
      </c>
      <c r="MD57" s="23">
        <f t="shared" si="52"/>
        <v>0</v>
      </c>
      <c r="ME57" s="23">
        <f t="shared" si="52"/>
        <v>0</v>
      </c>
      <c r="MF57" s="23">
        <f t="shared" si="52"/>
        <v>0</v>
      </c>
      <c r="MG57" s="23">
        <f t="shared" si="52"/>
        <v>0</v>
      </c>
      <c r="MH57" s="23">
        <f t="shared" si="52"/>
        <v>0</v>
      </c>
      <c r="MI57" s="23">
        <f t="shared" si="52"/>
        <v>0</v>
      </c>
      <c r="MJ57" s="23">
        <f t="shared" si="52"/>
        <v>0</v>
      </c>
      <c r="MK57" s="23">
        <f t="shared" si="52"/>
        <v>0</v>
      </c>
      <c r="ML57" s="23">
        <f t="shared" si="52"/>
        <v>0</v>
      </c>
      <c r="MM57" s="23">
        <f t="shared" si="52"/>
        <v>0</v>
      </c>
      <c r="MN57" s="23">
        <f t="shared" si="52"/>
        <v>0</v>
      </c>
      <c r="MO57" s="23">
        <f t="shared" si="52"/>
        <v>0</v>
      </c>
      <c r="MP57" s="23">
        <f t="shared" si="52"/>
        <v>0</v>
      </c>
      <c r="MQ57" s="23">
        <f t="shared" si="52"/>
        <v>0</v>
      </c>
      <c r="MR57" s="23">
        <f t="shared" si="52"/>
        <v>0</v>
      </c>
      <c r="MS57" s="23">
        <f t="shared" si="52"/>
        <v>0</v>
      </c>
      <c r="MT57" s="23">
        <f t="shared" si="52"/>
        <v>0</v>
      </c>
      <c r="MU57" s="23">
        <f t="shared" si="52"/>
        <v>0</v>
      </c>
      <c r="MV57" s="23">
        <f t="shared" si="52"/>
        <v>0</v>
      </c>
      <c r="MW57" s="23">
        <f t="shared" si="52"/>
        <v>0</v>
      </c>
      <c r="MX57" s="23">
        <f t="shared" si="52"/>
        <v>0</v>
      </c>
      <c r="MY57" s="23">
        <f t="shared" si="52"/>
        <v>0</v>
      </c>
    </row>
    <row r="58" spans="1:363" x14ac:dyDescent="0.35">
      <c r="C58" s="4" t="s">
        <v>645</v>
      </c>
      <c r="D58" s="23">
        <f>IF(D54/12&lt;=$E$6,D56*($D$5+$E$5)/12,IF(D54/12&lt;=$F$6,D56*($D$5+$E$5+$F$5)/12,IF(D54/12&lt;=$G$6,D56*($D$5+$E$5+$F$5+$G$5)/12,IF(D54/12&lt;=$H$6,D56*($D$5+$E$5+$F$5+$G$5+$H$5)/12,IF(D54/12&lt;=$I$6,D56*($D$5+$E$5+$F$5+$G$5+$H$5+$I$5)/12,IF(D54/12&gt;$I$6,D56*($D$5+$E$5+$F$5+$G$5+$H$5+$I$5)/12))))))</f>
        <v>16928</v>
      </c>
      <c r="E58" s="23">
        <f>IF(E54/12&lt;=$E$6,E56*($D$5+$E$5)/12,IF(E54/12&lt;=$F$6,E56*($D$5+$E$5+$F$5)/12,IF(E54/12&lt;=$G$6,E56*($D$5+$E$5+$F$5+$G$5)/12,IF(E54/12&lt;=$H$6,E56*($D$5+$E$5+$F$5+$G$5+$H$5)/12,IF(E54/12&lt;=$I$6,E56*($D$5+$E$5+$F$5+$G$5+$H$5+$I$5)/12,IF(E54/12&gt;$I$6,E56*($D$5+$E$5+$F$5+$G$5+$H$5+$I$5)/12))))))</f>
        <v>17083.7376</v>
      </c>
      <c r="F58" s="23">
        <f t="shared" ref="F58:BQ58" si="53">IF(F54/12&lt;=$E$6,F56*($D$5+$E$5)/12,IF(F54/12&lt;=$F$6,F56*($D$5+$E$5+$F$5)/12,IF(F54/12&lt;=$G$6,F56*($D$5+$E$5+$F$5+$G$5)/12,IF(F54/12&lt;=$H$6,F56*($D$5+$E$5+$F$5+$G$5+$H$5)/12,IF(F54/12&lt;=$I$6,F56*($D$5+$E$5+$F$5+$G$5+$H$5+$I$5)/12,IF(F54/12&gt;$I$6,F56*($D$5+$E$5+$F$5+$G$5+$H$5+$I$5)/12))))))</f>
        <v>31960.907985919999</v>
      </c>
      <c r="G58" s="23">
        <f t="shared" si="53"/>
        <v>46974.948339390474</v>
      </c>
      <c r="H58" s="23">
        <f t="shared" si="53"/>
        <v>62127.117864112864</v>
      </c>
      <c r="I58" s="23">
        <f>IF(I54/12&lt;=$E$6,I56*($D$5+$E$5)/12,IF(I54/12&lt;=$F$6,I56*($D$5+$E$5+$F$5)/12,IF(I54/12&lt;=$G$6,I56*($D$5+$E$5+$F$5+$G$5)/12,IF(I54/12&lt;=$H$6,I56*($D$5+$E$5+$F$5+$G$5+$H$5)/12,IF(I54/12&lt;=$I$6,I56*($D$5+$E$5+$F$5+$G$5+$H$5+$I$5)/12,IF(I54/12&gt;$I$6,I56*($D$5+$E$5+$F$5+$G$5+$H$5+$I$5)/12))))))</f>
        <v>77418.687348462699</v>
      </c>
      <c r="J58" s="23">
        <f t="shared" si="53"/>
        <v>92850.939272068557</v>
      </c>
      <c r="K58" s="23">
        <f t="shared" si="53"/>
        <v>108425.16791337158</v>
      </c>
      <c r="L58" s="23">
        <f t="shared" si="53"/>
        <v>124142.67945817461</v>
      </c>
      <c r="M58" s="23">
        <f t="shared" si="53"/>
        <v>140004.79210918982</v>
      </c>
      <c r="N58" s="23">
        <f t="shared" si="53"/>
        <v>156012.83619659438</v>
      </c>
      <c r="O58" s="23">
        <f t="shared" si="53"/>
        <v>172168.15428960303</v>
      </c>
      <c r="P58" s="23">
        <f t="shared" si="53"/>
        <v>188472.10130906737</v>
      </c>
      <c r="Q58" s="23">
        <f t="shared" si="53"/>
        <v>204926.04464111081</v>
      </c>
      <c r="R58" s="23">
        <f t="shared" si="53"/>
        <v>221531.36425180905</v>
      </c>
      <c r="S58" s="23">
        <f t="shared" si="53"/>
        <v>238289.45280292563</v>
      </c>
      <c r="T58" s="23">
        <f t="shared" si="53"/>
        <v>240481.71576871257</v>
      </c>
      <c r="U58" s="23">
        <f t="shared" si="53"/>
        <v>242694.14755378474</v>
      </c>
      <c r="V58" s="23">
        <f t="shared" si="53"/>
        <v>244926.93371127953</v>
      </c>
      <c r="W58" s="23">
        <f t="shared" si="53"/>
        <v>247180.26150142332</v>
      </c>
      <c r="X58" s="23">
        <f t="shared" si="53"/>
        <v>249454.31990723641</v>
      </c>
      <c r="Y58" s="23">
        <f t="shared" si="53"/>
        <v>250184.31958382417</v>
      </c>
      <c r="Z58" s="23">
        <f t="shared" si="53"/>
        <v>250921.03525743657</v>
      </c>
      <c r="AA58" s="23">
        <f t="shared" si="53"/>
        <v>251664.52871524615</v>
      </c>
      <c r="AB58" s="23">
        <f t="shared" si="53"/>
        <v>252414.86231286763</v>
      </c>
      <c r="AC58" s="23">
        <f t="shared" si="53"/>
        <v>254056.56583240788</v>
      </c>
      <c r="AD58" s="23">
        <f t="shared" si="53"/>
        <v>255713.37302432791</v>
      </c>
      <c r="AE58" s="23">
        <f t="shared" si="53"/>
        <v>257385.42284241365</v>
      </c>
      <c r="AF58" s="23">
        <f t="shared" si="53"/>
        <v>259072.85551882573</v>
      </c>
      <c r="AG58" s="23">
        <f t="shared" si="53"/>
        <v>260775.81257586085</v>
      </c>
      <c r="AH58" s="23">
        <f t="shared" si="53"/>
        <v>262494.43683782069</v>
      </c>
      <c r="AI58" s="23">
        <f t="shared" si="53"/>
        <v>264228.87244299054</v>
      </c>
      <c r="AJ58" s="23">
        <f t="shared" si="53"/>
        <v>265979.26485572796</v>
      </c>
      <c r="AK58" s="23">
        <f t="shared" si="53"/>
        <v>267745.76087866252</v>
      </c>
      <c r="AL58" s="23">
        <f t="shared" si="53"/>
        <v>269528.50866500818</v>
      </c>
      <c r="AM58" s="23">
        <f t="shared" si="53"/>
        <v>271327.65773098811</v>
      </c>
      <c r="AN58" s="23">
        <f t="shared" si="53"/>
        <v>273143.35896837508</v>
      </c>
      <c r="AO58" s="23">
        <f t="shared" si="53"/>
        <v>274709.83617729152</v>
      </c>
      <c r="AP58" s="23">
        <f t="shared" si="53"/>
        <v>276290.72497652995</v>
      </c>
      <c r="AQ58" s="23">
        <f t="shared" si="53"/>
        <v>277886.15795272135</v>
      </c>
      <c r="AR58" s="23">
        <f t="shared" si="53"/>
        <v>279496.26891229377</v>
      </c>
      <c r="AS58" s="23">
        <f t="shared" si="53"/>
        <v>281121.19289269421</v>
      </c>
      <c r="AT58" s="23">
        <f t="shared" si="53"/>
        <v>282761.06617371429</v>
      </c>
      <c r="AU58" s="23">
        <f t="shared" si="53"/>
        <v>284416.02628891985</v>
      </c>
      <c r="AV58" s="23">
        <f t="shared" si="53"/>
        <v>286086.21203718527</v>
      </c>
      <c r="AW58" s="23">
        <f t="shared" si="53"/>
        <v>287771.76349433471</v>
      </c>
      <c r="AX58" s="23">
        <f t="shared" si="53"/>
        <v>289472.82202488993</v>
      </c>
      <c r="AY58" s="23">
        <f t="shared" si="53"/>
        <v>291189.53029392631</v>
      </c>
      <c r="AZ58" s="23">
        <f t="shared" si="53"/>
        <v>292922.03227903781</v>
      </c>
      <c r="BA58" s="23">
        <f t="shared" si="53"/>
        <v>294389.86233577091</v>
      </c>
      <c r="BB58" s="23">
        <f t="shared" si="53"/>
        <v>295871.19642902596</v>
      </c>
      <c r="BC58" s="23">
        <f t="shared" si="53"/>
        <v>297366.158795939</v>
      </c>
      <c r="BD58" s="23">
        <f t="shared" si="53"/>
        <v>298874.87481662759</v>
      </c>
      <c r="BE58" s="23">
        <f t="shared" si="53"/>
        <v>300397.47102470655</v>
      </c>
      <c r="BF58" s="23">
        <f t="shared" si="53"/>
        <v>301934.0751178998</v>
      </c>
      <c r="BG58" s="23">
        <f t="shared" si="53"/>
        <v>303484.81596875045</v>
      </c>
      <c r="BH58" s="23">
        <f t="shared" si="53"/>
        <v>305049.82363542897</v>
      </c>
      <c r="BI58" s="23">
        <f t="shared" si="53"/>
        <v>306629.2293726409</v>
      </c>
      <c r="BJ58" s="23">
        <f t="shared" si="53"/>
        <v>308223.16564263514</v>
      </c>
      <c r="BK58" s="23">
        <f t="shared" si="53"/>
        <v>309831.76612631342</v>
      </c>
      <c r="BL58" s="23">
        <f t="shared" si="53"/>
        <v>311455.16573444154</v>
      </c>
      <c r="BM58" s="23">
        <f t="shared" si="53"/>
        <v>312797.41764048504</v>
      </c>
      <c r="BN58" s="23">
        <f t="shared" si="53"/>
        <v>314152.0182640641</v>
      </c>
      <c r="BO58" s="23">
        <f t="shared" si="53"/>
        <v>315519.08121338015</v>
      </c>
      <c r="BP58" s="23">
        <f t="shared" si="53"/>
        <v>316898.72114182985</v>
      </c>
      <c r="BQ58" s="23">
        <f t="shared" si="53"/>
        <v>318291.05375762132</v>
      </c>
      <c r="BR58" s="23">
        <f t="shared" ref="BR58:EC58" si="54">IF(BR54/12&lt;=$E$6,BR56*($D$5+$E$5)/12,IF(BR54/12&lt;=$F$6,BR56*($D$5+$E$5+$F$5)/12,IF(BR54/12&lt;=$G$6,BR56*($D$5+$E$5+$F$5+$G$5)/12,IF(BR54/12&lt;=$H$6,BR56*($D$5+$E$5+$F$5+$G$5+$H$5)/12,IF(BR54/12&lt;=$I$6,BR56*($D$5+$E$5+$F$5+$G$5+$H$5+$I$5)/12,IF(BR54/12&gt;$I$6,BR56*($D$5+$E$5+$F$5+$G$5+$H$5+$I$5)/12))))))</f>
        <v>319696.19583347806</v>
      </c>
      <c r="BS58" s="23">
        <f t="shared" si="54"/>
        <v>321114.26521643269</v>
      </c>
      <c r="BT58" s="23">
        <f t="shared" si="54"/>
        <v>322545.38083771052</v>
      </c>
      <c r="BU58" s="23">
        <f t="shared" si="54"/>
        <v>323989.66272270406</v>
      </c>
      <c r="BV58" s="23">
        <f t="shared" si="54"/>
        <v>325447.23200103961</v>
      </c>
      <c r="BW58" s="23">
        <f t="shared" si="54"/>
        <v>326918.21091673576</v>
      </c>
      <c r="BX58" s="23">
        <f t="shared" si="54"/>
        <v>328402.72283845639</v>
      </c>
      <c r="BY58" s="23">
        <f t="shared" si="54"/>
        <v>329588.50599856745</v>
      </c>
      <c r="BZ58" s="23">
        <f t="shared" si="54"/>
        <v>330785.19836375152</v>
      </c>
      <c r="CA58" s="23">
        <f t="shared" si="54"/>
        <v>331992.90029869531</v>
      </c>
      <c r="CB58" s="23">
        <f t="shared" si="54"/>
        <v>333211.71309144056</v>
      </c>
      <c r="CC58" s="23">
        <f t="shared" si="54"/>
        <v>334441.73896187905</v>
      </c>
      <c r="CD58" s="23">
        <f t="shared" si="54"/>
        <v>335683.08107032557</v>
      </c>
      <c r="CE58" s="23">
        <f t="shared" si="54"/>
        <v>336935.84352616983</v>
      </c>
      <c r="CF58" s="23">
        <f t="shared" si="54"/>
        <v>338200.1313966079</v>
      </c>
      <c r="CG58" s="23">
        <f t="shared" si="54"/>
        <v>339476.05071545392</v>
      </c>
      <c r="CH58" s="23">
        <f t="shared" si="54"/>
        <v>340763.70849203336</v>
      </c>
      <c r="CI58" s="23">
        <f t="shared" si="54"/>
        <v>342063.21272015735</v>
      </c>
      <c r="CJ58" s="23">
        <f t="shared" si="54"/>
        <v>343374.67238718004</v>
      </c>
      <c r="CK58" s="23">
        <f t="shared" si="54"/>
        <v>344368.632788644</v>
      </c>
      <c r="CL58" s="23">
        <f t="shared" si="54"/>
        <v>345371.73762580141</v>
      </c>
      <c r="CM58" s="23">
        <f t="shared" si="54"/>
        <v>346384.07102746062</v>
      </c>
      <c r="CN58" s="23">
        <f t="shared" si="54"/>
        <v>347405.7178964151</v>
      </c>
      <c r="CO58" s="23">
        <f t="shared" si="54"/>
        <v>348436.763916564</v>
      </c>
      <c r="CP58" s="23">
        <f t="shared" si="54"/>
        <v>349477.29556009831</v>
      </c>
      <c r="CQ58" s="23">
        <f t="shared" si="54"/>
        <v>350527.40009475307</v>
      </c>
      <c r="CR58" s="23">
        <f t="shared" si="54"/>
        <v>351587.16559112672</v>
      </c>
      <c r="CS58" s="23">
        <f t="shared" si="54"/>
        <v>352656.68093006691</v>
      </c>
      <c r="CT58" s="23">
        <f t="shared" si="54"/>
        <v>353736.03581012547</v>
      </c>
      <c r="CU58" s="23">
        <f t="shared" si="54"/>
        <v>354825.32075508055</v>
      </c>
      <c r="CV58" s="23">
        <f t="shared" si="54"/>
        <v>355924.62712152913</v>
      </c>
      <c r="CW58" s="23">
        <f t="shared" si="54"/>
        <v>356686.38270330173</v>
      </c>
      <c r="CX58" s="23">
        <f t="shared" si="54"/>
        <v>357455.14643642661</v>
      </c>
      <c r="CY58" s="23">
        <f t="shared" si="54"/>
        <v>358230.98279589618</v>
      </c>
      <c r="CZ58" s="23">
        <f t="shared" si="54"/>
        <v>359013.95684987289</v>
      </c>
      <c r="DA58" s="23">
        <f t="shared" si="54"/>
        <v>359804.13426514628</v>
      </c>
      <c r="DB58" s="23">
        <f t="shared" si="54"/>
        <v>360601.5813126401</v>
      </c>
      <c r="DC58" s="23">
        <f t="shared" si="54"/>
        <v>361406.36487297091</v>
      </c>
      <c r="DD58" s="23">
        <f t="shared" si="54"/>
        <v>362218.55244205677</v>
      </c>
      <c r="DE58" s="23">
        <f t="shared" si="54"/>
        <v>363038.21213677822</v>
      </c>
      <c r="DF58" s="23">
        <f t="shared" si="54"/>
        <v>363865.41270069103</v>
      </c>
      <c r="DG58" s="23">
        <f t="shared" si="54"/>
        <v>364700.22350979183</v>
      </c>
      <c r="DH58" s="23">
        <f t="shared" si="54"/>
        <v>365542.7145783364</v>
      </c>
      <c r="DI58" s="23">
        <f t="shared" si="54"/>
        <v>366026.2226083136</v>
      </c>
      <c r="DJ58" s="23">
        <f t="shared" si="54"/>
        <v>366514.17891216651</v>
      </c>
      <c r="DK58" s="23">
        <f t="shared" si="54"/>
        <v>367006.6244140148</v>
      </c>
      <c r="DL58" s="23">
        <f t="shared" si="54"/>
        <v>367503.60041448014</v>
      </c>
      <c r="DM58" s="23">
        <f t="shared" si="54"/>
        <v>368005.1485941498</v>
      </c>
      <c r="DN58" s="23">
        <f t="shared" si="54"/>
        <v>368511.31101707235</v>
      </c>
      <c r="DO58" s="23">
        <f t="shared" si="54"/>
        <v>369022.13013428589</v>
      </c>
      <c r="DP58" s="23">
        <f t="shared" si="54"/>
        <v>369537.64878737769</v>
      </c>
      <c r="DQ58" s="23">
        <f t="shared" si="54"/>
        <v>370057.91021207807</v>
      </c>
      <c r="DR58" s="23">
        <f t="shared" si="54"/>
        <v>370582.95804188563</v>
      </c>
      <c r="DS58" s="23">
        <f t="shared" si="54"/>
        <v>371112.83631172735</v>
      </c>
      <c r="DT58" s="23">
        <f t="shared" si="54"/>
        <v>371647.58946165169</v>
      </c>
      <c r="DU58" s="23">
        <f t="shared" si="54"/>
        <v>371800.43790002959</v>
      </c>
      <c r="DV58" s="23">
        <f t="shared" si="54"/>
        <v>371954.6925440405</v>
      </c>
      <c r="DW58" s="23">
        <f t="shared" si="54"/>
        <v>372110.36633077636</v>
      </c>
      <c r="DX58" s="23">
        <f t="shared" si="54"/>
        <v>372267.47231635015</v>
      </c>
      <c r="DY58" s="23">
        <f t="shared" si="54"/>
        <v>372426.02367699123</v>
      </c>
      <c r="DZ58" s="23">
        <f t="shared" si="54"/>
        <v>372586.03371015022</v>
      </c>
      <c r="EA58" s="23">
        <f t="shared" si="54"/>
        <v>372747.51583561423</v>
      </c>
      <c r="EB58" s="23">
        <f t="shared" si="54"/>
        <v>372910.48359663255</v>
      </c>
      <c r="EC58" s="23">
        <f t="shared" si="54"/>
        <v>373074.95066105225</v>
      </c>
      <c r="ED58" s="23">
        <f t="shared" ref="ED58:GO58" si="55">IF(ED54/12&lt;=$E$6,ED56*($D$5+$E$5)/12,IF(ED54/12&lt;=$F$6,ED56*($D$5+$E$5+$F$5)/12,IF(ED54/12&lt;=$G$6,ED56*($D$5+$E$5+$F$5+$G$5)/12,IF(ED54/12&lt;=$H$6,ED56*($D$5+$E$5+$F$5+$G$5+$H$5)/12,IF(ED54/12&lt;=$I$6,ED56*($D$5+$E$5+$F$5+$G$5+$H$5+$I$5)/12,IF(ED54/12&gt;$I$6,ED56*($D$5+$E$5+$F$5+$G$5+$H$5+$I$5)/12))))))</f>
        <v>373240.93082246458</v>
      </c>
      <c r="EE58" s="23">
        <f t="shared" si="55"/>
        <v>373408.43800136191</v>
      </c>
      <c r="EF58" s="23">
        <f t="shared" si="55"/>
        <v>373577.48624630511</v>
      </c>
      <c r="EG58" s="23">
        <f t="shared" si="55"/>
        <v>373340.10013478954</v>
      </c>
      <c r="EH58" s="23">
        <f t="shared" si="55"/>
        <v>373100.53007104807</v>
      </c>
      <c r="EI58" s="23">
        <f t="shared" si="55"/>
        <v>372858.75596272014</v>
      </c>
      <c r="EJ58" s="23">
        <f t="shared" si="55"/>
        <v>372614.75753259566</v>
      </c>
      <c r="EK58" s="23">
        <f t="shared" si="55"/>
        <v>372368.51431691396</v>
      </c>
      <c r="EL58" s="23">
        <f t="shared" si="55"/>
        <v>372120.00566364807</v>
      </c>
      <c r="EM58" s="23">
        <f t="shared" si="55"/>
        <v>371869.21073077206</v>
      </c>
      <c r="EN58" s="23">
        <f t="shared" si="55"/>
        <v>371616.10848451365</v>
      </c>
      <c r="EO58" s="23">
        <f t="shared" si="55"/>
        <v>371360.67769758962</v>
      </c>
      <c r="EP58" s="23">
        <f t="shared" si="55"/>
        <v>371102.89694742596</v>
      </c>
      <c r="EQ58" s="23">
        <f t="shared" si="55"/>
        <v>370842.74461436068</v>
      </c>
      <c r="ER58" s="23">
        <f t="shared" si="55"/>
        <v>370580.1988798313</v>
      </c>
      <c r="ES58" s="23">
        <f t="shared" si="55"/>
        <v>369884.95174894575</v>
      </c>
      <c r="ET58" s="23">
        <f t="shared" si="55"/>
        <v>369183.30834445613</v>
      </c>
      <c r="EU58" s="23">
        <f t="shared" si="55"/>
        <v>368475.2098206451</v>
      </c>
      <c r="EV58" s="23">
        <f t="shared" si="55"/>
        <v>367760.59679041506</v>
      </c>
      <c r="EW58" s="23">
        <f t="shared" si="55"/>
        <v>367039.40932030696</v>
      </c>
      <c r="EX58" s="23">
        <f t="shared" si="55"/>
        <v>366311.58692547382</v>
      </c>
      <c r="EY58" s="23">
        <f t="shared" si="55"/>
        <v>365577.06856460829</v>
      </c>
      <c r="EZ58" s="23">
        <f t="shared" si="55"/>
        <v>364835.79263482272</v>
      </c>
      <c r="FA58" s="23">
        <f t="shared" si="55"/>
        <v>364087.69696648308</v>
      </c>
      <c r="FB58" s="23">
        <f t="shared" si="55"/>
        <v>363332.71881799487</v>
      </c>
      <c r="FC58" s="23">
        <f t="shared" si="55"/>
        <v>362570.79487054044</v>
      </c>
      <c r="FD58" s="23">
        <f t="shared" si="55"/>
        <v>361801.86122276942</v>
      </c>
      <c r="FE58" s="23">
        <f t="shared" si="55"/>
        <v>360572.08033997921</v>
      </c>
      <c r="FF58" s="23">
        <f t="shared" si="55"/>
        <v>359330.98547306733</v>
      </c>
      <c r="FG58" s="23">
        <f t="shared" si="55"/>
        <v>358078.47253337991</v>
      </c>
      <c r="FH58" s="23">
        <f t="shared" si="55"/>
        <v>356814.43647464737</v>
      </c>
      <c r="FI58" s="23">
        <f t="shared" si="55"/>
        <v>355538.77128417458</v>
      </c>
      <c r="FJ58" s="23">
        <f t="shared" si="55"/>
        <v>354251.36997394933</v>
      </c>
      <c r="FK58" s="23">
        <f t="shared" si="55"/>
        <v>352952.12457167002</v>
      </c>
      <c r="FL58" s="23">
        <f t="shared" si="55"/>
        <v>351640.92611168977</v>
      </c>
      <c r="FM58" s="23">
        <f t="shared" si="55"/>
        <v>350317.66462587769</v>
      </c>
      <c r="FN58" s="23">
        <f t="shared" si="55"/>
        <v>348982.22913439607</v>
      </c>
      <c r="FO58" s="23">
        <f t="shared" si="55"/>
        <v>347634.5076363929</v>
      </c>
      <c r="FP58" s="23">
        <f t="shared" si="55"/>
        <v>346274.38710060803</v>
      </c>
      <c r="FQ58" s="23">
        <f t="shared" si="55"/>
        <v>344423.24007623666</v>
      </c>
      <c r="FR58" s="23">
        <f t="shared" si="55"/>
        <v>342555.06249924109</v>
      </c>
      <c r="FS58" s="23">
        <f t="shared" si="55"/>
        <v>340669.69768853713</v>
      </c>
      <c r="FT58" s="23">
        <f t="shared" si="55"/>
        <v>338766.98752157477</v>
      </c>
      <c r="FU58" s="23">
        <f t="shared" si="55"/>
        <v>336846.77242107625</v>
      </c>
      <c r="FV58" s="23">
        <f t="shared" si="55"/>
        <v>334908.89134165325</v>
      </c>
      <c r="FW58" s="23">
        <f t="shared" si="55"/>
        <v>332953.18175629957</v>
      </c>
      <c r="FX58" s="23">
        <f t="shared" si="55"/>
        <v>330979.47964276059</v>
      </c>
      <c r="FY58" s="23">
        <f t="shared" si="55"/>
        <v>328987.6194697771</v>
      </c>
      <c r="FZ58" s="23">
        <f t="shared" si="55"/>
        <v>326977.4341832021</v>
      </c>
      <c r="GA58" s="23">
        <f t="shared" si="55"/>
        <v>324948.75519199058</v>
      </c>
      <c r="GB58" s="23">
        <f t="shared" si="55"/>
        <v>322901.41235405998</v>
      </c>
      <c r="GC58" s="23">
        <f t="shared" si="55"/>
        <v>320330.66116417857</v>
      </c>
      <c r="GD58" s="23">
        <f t="shared" si="55"/>
        <v>317736.25906335033</v>
      </c>
      <c r="GE58" s="23">
        <f t="shared" si="55"/>
        <v>315117.9884631944</v>
      </c>
      <c r="GF58" s="23">
        <f t="shared" si="55"/>
        <v>312475.62977351702</v>
      </c>
      <c r="GG58" s="23">
        <f t="shared" si="55"/>
        <v>309808.96138389467</v>
      </c>
      <c r="GH58" s="23">
        <f t="shared" si="55"/>
        <v>307117.75964508782</v>
      </c>
      <c r="GI58" s="23">
        <f t="shared" si="55"/>
        <v>304401.7988502839</v>
      </c>
      <c r="GJ58" s="23">
        <f t="shared" si="55"/>
        <v>301660.85121616779</v>
      </c>
      <c r="GK58" s="23">
        <f t="shared" si="55"/>
        <v>298894.68686381786</v>
      </c>
      <c r="GL58" s="23">
        <f t="shared" si="55"/>
        <v>296103.07379942626</v>
      </c>
      <c r="GM58" s="23">
        <f t="shared" si="55"/>
        <v>293285.77789484232</v>
      </c>
      <c r="GN58" s="23">
        <f t="shared" si="55"/>
        <v>290442.56286793615</v>
      </c>
      <c r="GO58" s="23">
        <f t="shared" si="55"/>
        <v>287041.16972587892</v>
      </c>
      <c r="GP58" s="23">
        <f t="shared" ref="GP58:JA58" si="56">IF(GP54/12&lt;=$E$6,GP56*($D$5+$E$5)/12,IF(GP54/12&lt;=$F$6,GP56*($D$5+$E$5+$F$5)/12,IF(GP54/12&lt;=$G$6,GP56*($D$5+$E$5+$F$5+$G$5)/12,IF(GP54/12&lt;=$H$6,GP56*($D$5+$E$5+$F$5+$G$5+$H$5)/12,IF(GP54/12&lt;=$I$6,GP56*($D$5+$E$5+$F$5+$G$5+$H$5+$I$5)/12,IF(GP54/12&gt;$I$6,GP56*($D$5+$E$5+$F$5+$G$5+$H$5+$I$5)/12))))))</f>
        <v>283608.48376691481</v>
      </c>
      <c r="GQ58" s="23">
        <f t="shared" si="56"/>
        <v>280144.21709712816</v>
      </c>
      <c r="GR58" s="23">
        <f t="shared" si="56"/>
        <v>276648.07917397952</v>
      </c>
      <c r="GS58" s="23">
        <f t="shared" si="56"/>
        <v>273119.77678193786</v>
      </c>
      <c r="GT58" s="23">
        <f t="shared" si="56"/>
        <v>269559.01400788949</v>
      </c>
      <c r="GU58" s="23">
        <f t="shared" si="56"/>
        <v>265965.49221631984</v>
      </c>
      <c r="GV58" s="23">
        <f t="shared" si="56"/>
        <v>262338.91002426774</v>
      </c>
      <c r="GW58" s="23">
        <f t="shared" si="56"/>
        <v>258678.96327604877</v>
      </c>
      <c r="GX58" s="23">
        <f t="shared" si="56"/>
        <v>254985.34501774618</v>
      </c>
      <c r="GY58" s="23">
        <f t="shared" si="56"/>
        <v>251257.74547146718</v>
      </c>
      <c r="GZ58" s="23">
        <f t="shared" si="56"/>
        <v>247495.85200936242</v>
      </c>
      <c r="HA58" s="23">
        <f t="shared" si="56"/>
        <v>243138.41970052113</v>
      </c>
      <c r="HB58" s="23">
        <f t="shared" si="56"/>
        <v>238740.89901443853</v>
      </c>
      <c r="HC58" s="23">
        <f t="shared" si="56"/>
        <v>234302.92113804395</v>
      </c>
      <c r="HD58" s="23">
        <f t="shared" si="56"/>
        <v>229824.11386518655</v>
      </c>
      <c r="HE58" s="23">
        <f t="shared" si="56"/>
        <v>225304.10156541885</v>
      </c>
      <c r="HF58" s="23">
        <f t="shared" si="56"/>
        <v>220742.50515249328</v>
      </c>
      <c r="HG58" s="23">
        <f t="shared" si="56"/>
        <v>216138.94205256877</v>
      </c>
      <c r="HH58" s="23">
        <f t="shared" si="56"/>
        <v>211493.02617212498</v>
      </c>
      <c r="HI58" s="23">
        <f t="shared" si="56"/>
        <v>206804.36786558107</v>
      </c>
      <c r="HJ58" s="23">
        <f t="shared" si="56"/>
        <v>202072.573902617</v>
      </c>
      <c r="HK58" s="23">
        <f t="shared" si="56"/>
        <v>197297.24743519371</v>
      </c>
      <c r="HL58" s="23">
        <f t="shared" si="56"/>
        <v>192477.98796427005</v>
      </c>
      <c r="HM58" s="23">
        <f t="shared" si="56"/>
        <v>187023.01523032252</v>
      </c>
      <c r="HN58" s="23">
        <f t="shared" si="56"/>
        <v>181517.85674722272</v>
      </c>
      <c r="HO58" s="23">
        <f t="shared" si="56"/>
        <v>175962.05080607836</v>
      </c>
      <c r="HP58" s="23">
        <f t="shared" si="56"/>
        <v>170355.13145027551</v>
      </c>
      <c r="HQ58" s="23">
        <f t="shared" si="56"/>
        <v>164696.62843639925</v>
      </c>
      <c r="HR58" s="23">
        <f t="shared" si="56"/>
        <v>158986.06719479532</v>
      </c>
      <c r="HS58" s="23">
        <f t="shared" si="56"/>
        <v>153222.96878976867</v>
      </c>
      <c r="HT58" s="23">
        <f t="shared" si="56"/>
        <v>147406.84987941573</v>
      </c>
      <c r="HU58" s="23">
        <f t="shared" si="56"/>
        <v>141537.22267508757</v>
      </c>
      <c r="HV58" s="23">
        <f t="shared" si="56"/>
        <v>135613.59490047957</v>
      </c>
      <c r="HW58" s="23">
        <f t="shared" si="56"/>
        <v>129635.4697503452</v>
      </c>
      <c r="HX58" s="23">
        <f t="shared" si="56"/>
        <v>123602.34584882956</v>
      </c>
      <c r="HY58" s="23">
        <f t="shared" si="56"/>
        <v>116890.27614296567</v>
      </c>
      <c r="HZ58" s="23">
        <f t="shared" si="56"/>
        <v>110116.4553958078</v>
      </c>
      <c r="IA58" s="23">
        <f t="shared" si="56"/>
        <v>103280.3154977761</v>
      </c>
      <c r="IB58" s="23">
        <f t="shared" si="56"/>
        <v>96381.283112682519</v>
      </c>
      <c r="IC58" s="23">
        <f t="shared" si="56"/>
        <v>89418.779629646058</v>
      </c>
      <c r="ID58" s="23">
        <f t="shared" si="56"/>
        <v>82392.221114565662</v>
      </c>
      <c r="IE58" s="23">
        <f t="shared" si="56"/>
        <v>75301.018261146542</v>
      </c>
      <c r="IF58" s="23">
        <f t="shared" si="56"/>
        <v>68144.576341475957</v>
      </c>
      <c r="IG58" s="23">
        <f t="shared" si="56"/>
        <v>60922.295156144399</v>
      </c>
      <c r="IH58" s="23">
        <f t="shared" si="56"/>
        <v>53633.56898390779</v>
      </c>
      <c r="II58" s="23">
        <f t="shared" si="56"/>
        <v>46277.786530886602</v>
      </c>
      <c r="IJ58" s="23">
        <f t="shared" si="56"/>
        <v>38854.330879297624</v>
      </c>
      <c r="IK58" s="23">
        <f t="shared" si="56"/>
        <v>27089.088215103562</v>
      </c>
      <c r="IL58" s="23">
        <f t="shared" si="56"/>
        <v>15215.605318398915</v>
      </c>
      <c r="IM58" s="23">
        <f t="shared" si="56"/>
        <v>3232.8863790445853</v>
      </c>
      <c r="IN58" s="23">
        <f t="shared" si="56"/>
        <v>0</v>
      </c>
      <c r="IO58" s="23">
        <f t="shared" si="56"/>
        <v>0</v>
      </c>
      <c r="IP58" s="23">
        <f t="shared" si="56"/>
        <v>0</v>
      </c>
      <c r="IQ58" s="23">
        <f t="shared" si="56"/>
        <v>0</v>
      </c>
      <c r="IR58" s="23">
        <f t="shared" si="56"/>
        <v>0</v>
      </c>
      <c r="IS58" s="23">
        <f t="shared" si="56"/>
        <v>0</v>
      </c>
      <c r="IT58" s="23">
        <f t="shared" si="56"/>
        <v>0</v>
      </c>
      <c r="IU58" s="23">
        <f t="shared" si="56"/>
        <v>0</v>
      </c>
      <c r="IV58" s="23">
        <f t="shared" si="56"/>
        <v>0</v>
      </c>
      <c r="IW58" s="23">
        <f t="shared" si="56"/>
        <v>0</v>
      </c>
      <c r="IX58" s="23">
        <f t="shared" si="56"/>
        <v>0</v>
      </c>
      <c r="IY58" s="23">
        <f t="shared" si="56"/>
        <v>0</v>
      </c>
      <c r="IZ58" s="23">
        <f t="shared" si="56"/>
        <v>0</v>
      </c>
      <c r="JA58" s="23">
        <f t="shared" si="56"/>
        <v>0</v>
      </c>
      <c r="JB58" s="23">
        <f t="shared" ref="JB58:LM58" si="57">IF(JB54/12&lt;=$E$6,JB56*($D$5+$E$5)/12,IF(JB54/12&lt;=$F$6,JB56*($D$5+$E$5+$F$5)/12,IF(JB54/12&lt;=$G$6,JB56*($D$5+$E$5+$F$5+$G$5)/12,IF(JB54/12&lt;=$H$6,JB56*($D$5+$E$5+$F$5+$G$5+$H$5)/12,IF(JB54/12&lt;=$I$6,JB56*($D$5+$E$5+$F$5+$G$5+$H$5+$I$5)/12,IF(JB54/12&gt;$I$6,JB56*($D$5+$E$5+$F$5+$G$5+$H$5+$I$5)/12))))))</f>
        <v>0</v>
      </c>
      <c r="JC58" s="23">
        <f t="shared" si="57"/>
        <v>0</v>
      </c>
      <c r="JD58" s="23">
        <f t="shared" si="57"/>
        <v>0</v>
      </c>
      <c r="JE58" s="23">
        <f t="shared" si="57"/>
        <v>0</v>
      </c>
      <c r="JF58" s="23">
        <f t="shared" si="57"/>
        <v>0</v>
      </c>
      <c r="JG58" s="23">
        <f t="shared" si="57"/>
        <v>0</v>
      </c>
      <c r="JH58" s="23">
        <f t="shared" si="57"/>
        <v>0</v>
      </c>
      <c r="JI58" s="23">
        <f t="shared" si="57"/>
        <v>0</v>
      </c>
      <c r="JJ58" s="23">
        <f t="shared" si="57"/>
        <v>0</v>
      </c>
      <c r="JK58" s="23">
        <f t="shared" si="57"/>
        <v>0</v>
      </c>
      <c r="JL58" s="23">
        <f t="shared" si="57"/>
        <v>0</v>
      </c>
      <c r="JM58" s="23">
        <f t="shared" si="57"/>
        <v>0</v>
      </c>
      <c r="JN58" s="23">
        <f t="shared" si="57"/>
        <v>0</v>
      </c>
      <c r="JO58" s="23">
        <f t="shared" si="57"/>
        <v>0</v>
      </c>
      <c r="JP58" s="23">
        <f t="shared" si="57"/>
        <v>0</v>
      </c>
      <c r="JQ58" s="23">
        <f t="shared" si="57"/>
        <v>0</v>
      </c>
      <c r="JR58" s="23">
        <f t="shared" si="57"/>
        <v>0</v>
      </c>
      <c r="JS58" s="23">
        <f t="shared" si="57"/>
        <v>0</v>
      </c>
      <c r="JT58" s="23">
        <f t="shared" si="57"/>
        <v>0</v>
      </c>
      <c r="JU58" s="23">
        <f t="shared" si="57"/>
        <v>0</v>
      </c>
      <c r="JV58" s="23">
        <f t="shared" si="57"/>
        <v>0</v>
      </c>
      <c r="JW58" s="23">
        <f t="shared" si="57"/>
        <v>0</v>
      </c>
      <c r="JX58" s="23">
        <f t="shared" si="57"/>
        <v>0</v>
      </c>
      <c r="JY58" s="23">
        <f t="shared" si="57"/>
        <v>0</v>
      </c>
      <c r="JZ58" s="23">
        <f t="shared" si="57"/>
        <v>0</v>
      </c>
      <c r="KA58" s="23">
        <f t="shared" si="57"/>
        <v>0</v>
      </c>
      <c r="KB58" s="23">
        <f t="shared" si="57"/>
        <v>0</v>
      </c>
      <c r="KC58" s="23">
        <f t="shared" si="57"/>
        <v>0</v>
      </c>
      <c r="KD58" s="23">
        <f t="shared" si="57"/>
        <v>0</v>
      </c>
      <c r="KE58" s="23">
        <f t="shared" si="57"/>
        <v>0</v>
      </c>
      <c r="KF58" s="23">
        <f t="shared" si="57"/>
        <v>0</v>
      </c>
      <c r="KG58" s="23">
        <f t="shared" si="57"/>
        <v>0</v>
      </c>
      <c r="KH58" s="23">
        <f t="shared" si="57"/>
        <v>0</v>
      </c>
      <c r="KI58" s="23">
        <f t="shared" si="57"/>
        <v>0</v>
      </c>
      <c r="KJ58" s="23">
        <f t="shared" si="57"/>
        <v>0</v>
      </c>
      <c r="KK58" s="23">
        <f t="shared" si="57"/>
        <v>0</v>
      </c>
      <c r="KL58" s="23">
        <f t="shared" si="57"/>
        <v>0</v>
      </c>
      <c r="KM58" s="23">
        <f t="shared" si="57"/>
        <v>0</v>
      </c>
      <c r="KN58" s="23">
        <f t="shared" si="57"/>
        <v>0</v>
      </c>
      <c r="KO58" s="23">
        <f t="shared" si="57"/>
        <v>0</v>
      </c>
      <c r="KP58" s="23">
        <f t="shared" si="57"/>
        <v>0</v>
      </c>
      <c r="KQ58" s="23">
        <f t="shared" si="57"/>
        <v>0</v>
      </c>
      <c r="KR58" s="23">
        <f t="shared" si="57"/>
        <v>0</v>
      </c>
      <c r="KS58" s="23">
        <f t="shared" si="57"/>
        <v>0</v>
      </c>
      <c r="KT58" s="23">
        <f t="shared" si="57"/>
        <v>0</v>
      </c>
      <c r="KU58" s="23">
        <f t="shared" si="57"/>
        <v>0</v>
      </c>
      <c r="KV58" s="23">
        <f t="shared" si="57"/>
        <v>0</v>
      </c>
      <c r="KW58" s="23">
        <f t="shared" si="57"/>
        <v>0</v>
      </c>
      <c r="KX58" s="23">
        <f t="shared" si="57"/>
        <v>0</v>
      </c>
      <c r="KY58" s="23">
        <f t="shared" si="57"/>
        <v>0</v>
      </c>
      <c r="KZ58" s="23">
        <f t="shared" si="57"/>
        <v>0</v>
      </c>
      <c r="LA58" s="23">
        <f t="shared" si="57"/>
        <v>0</v>
      </c>
      <c r="LB58" s="23">
        <f t="shared" si="57"/>
        <v>0</v>
      </c>
      <c r="LC58" s="23">
        <f t="shared" si="57"/>
        <v>0</v>
      </c>
      <c r="LD58" s="23">
        <f t="shared" si="57"/>
        <v>0</v>
      </c>
      <c r="LE58" s="23">
        <f t="shared" si="57"/>
        <v>0</v>
      </c>
      <c r="LF58" s="23">
        <f t="shared" si="57"/>
        <v>0</v>
      </c>
      <c r="LG58" s="23">
        <f t="shared" si="57"/>
        <v>0</v>
      </c>
      <c r="LH58" s="23">
        <f t="shared" si="57"/>
        <v>0</v>
      </c>
      <c r="LI58" s="23">
        <f t="shared" si="57"/>
        <v>0</v>
      </c>
      <c r="LJ58" s="23">
        <f t="shared" si="57"/>
        <v>0</v>
      </c>
      <c r="LK58" s="23">
        <f t="shared" si="57"/>
        <v>0</v>
      </c>
      <c r="LL58" s="23">
        <f t="shared" si="57"/>
        <v>0</v>
      </c>
      <c r="LM58" s="23">
        <f t="shared" si="57"/>
        <v>0</v>
      </c>
      <c r="LN58" s="23">
        <f t="shared" ref="LN58:MY58" si="58">IF(LN54/12&lt;=$E$6,LN56*($D$5+$E$5)/12,IF(LN54/12&lt;=$F$6,LN56*($D$5+$E$5+$F$5)/12,IF(LN54/12&lt;=$G$6,LN56*($D$5+$E$5+$F$5+$G$5)/12,IF(LN54/12&lt;=$H$6,LN56*($D$5+$E$5+$F$5+$G$5+$H$5)/12,IF(LN54/12&lt;=$I$6,LN56*($D$5+$E$5+$F$5+$G$5+$H$5+$I$5)/12,IF(LN54/12&gt;$I$6,LN56*($D$5+$E$5+$F$5+$G$5+$H$5+$I$5)/12))))))</f>
        <v>0</v>
      </c>
      <c r="LO58" s="23">
        <f t="shared" si="58"/>
        <v>0</v>
      </c>
      <c r="LP58" s="23">
        <f t="shared" si="58"/>
        <v>0</v>
      </c>
      <c r="LQ58" s="23">
        <f t="shared" si="58"/>
        <v>0</v>
      </c>
      <c r="LR58" s="23">
        <f t="shared" si="58"/>
        <v>0</v>
      </c>
      <c r="LS58" s="23">
        <f t="shared" si="58"/>
        <v>0</v>
      </c>
      <c r="LT58" s="23">
        <f t="shared" si="58"/>
        <v>0</v>
      </c>
      <c r="LU58" s="23">
        <f t="shared" si="58"/>
        <v>0</v>
      </c>
      <c r="LV58" s="23">
        <f t="shared" si="58"/>
        <v>0</v>
      </c>
      <c r="LW58" s="23">
        <f t="shared" si="58"/>
        <v>0</v>
      </c>
      <c r="LX58" s="23">
        <f t="shared" si="58"/>
        <v>0</v>
      </c>
      <c r="LY58" s="23">
        <f t="shared" si="58"/>
        <v>0</v>
      </c>
      <c r="LZ58" s="23">
        <f t="shared" si="58"/>
        <v>0</v>
      </c>
      <c r="MA58" s="23">
        <f t="shared" si="58"/>
        <v>0</v>
      </c>
      <c r="MB58" s="23">
        <f t="shared" si="58"/>
        <v>0</v>
      </c>
      <c r="MC58" s="23">
        <f t="shared" si="58"/>
        <v>0</v>
      </c>
      <c r="MD58" s="23">
        <f t="shared" si="58"/>
        <v>0</v>
      </c>
      <c r="ME58" s="23">
        <f t="shared" si="58"/>
        <v>0</v>
      </c>
      <c r="MF58" s="23">
        <f t="shared" si="58"/>
        <v>0</v>
      </c>
      <c r="MG58" s="23">
        <f t="shared" si="58"/>
        <v>0</v>
      </c>
      <c r="MH58" s="23">
        <f t="shared" si="58"/>
        <v>0</v>
      </c>
      <c r="MI58" s="23">
        <f t="shared" si="58"/>
        <v>0</v>
      </c>
      <c r="MJ58" s="23">
        <f t="shared" si="58"/>
        <v>0</v>
      </c>
      <c r="MK58" s="23">
        <f t="shared" si="58"/>
        <v>0</v>
      </c>
      <c r="ML58" s="23">
        <f t="shared" si="58"/>
        <v>0</v>
      </c>
      <c r="MM58" s="23">
        <f t="shared" si="58"/>
        <v>0</v>
      </c>
      <c r="MN58" s="23">
        <f t="shared" si="58"/>
        <v>0</v>
      </c>
      <c r="MO58" s="23">
        <f t="shared" si="58"/>
        <v>0</v>
      </c>
      <c r="MP58" s="23">
        <f t="shared" si="58"/>
        <v>0</v>
      </c>
      <c r="MQ58" s="23">
        <f t="shared" si="58"/>
        <v>0</v>
      </c>
      <c r="MR58" s="23">
        <f t="shared" si="58"/>
        <v>0</v>
      </c>
      <c r="MS58" s="23">
        <f t="shared" si="58"/>
        <v>0</v>
      </c>
      <c r="MT58" s="23">
        <f t="shared" si="58"/>
        <v>0</v>
      </c>
      <c r="MU58" s="23">
        <f t="shared" si="58"/>
        <v>0</v>
      </c>
      <c r="MV58" s="23">
        <f t="shared" si="58"/>
        <v>0</v>
      </c>
      <c r="MW58" s="23">
        <f t="shared" si="58"/>
        <v>0</v>
      </c>
      <c r="MX58" s="23">
        <f t="shared" si="58"/>
        <v>0</v>
      </c>
      <c r="MY58" s="23">
        <f t="shared" si="58"/>
        <v>0</v>
      </c>
    </row>
    <row r="59" spans="1:363" x14ac:dyDescent="0.35">
      <c r="C59" s="4" t="s">
        <v>646</v>
      </c>
      <c r="D59" s="23">
        <f>IF(D60&gt;D58,(D60-D58),0)</f>
        <v>0</v>
      </c>
      <c r="E59" s="23">
        <f t="shared" ref="E59:BP59" si="59">IF(E60&gt;E58,(E60-E58),0)</f>
        <v>0</v>
      </c>
      <c r="F59" s="23">
        <f t="shared" si="59"/>
        <v>0</v>
      </c>
      <c r="G59" s="23">
        <f t="shared" si="59"/>
        <v>0</v>
      </c>
      <c r="H59" s="23">
        <f t="shared" si="59"/>
        <v>0</v>
      </c>
      <c r="I59" s="23">
        <f t="shared" si="59"/>
        <v>0</v>
      </c>
      <c r="J59" s="23">
        <f t="shared" si="59"/>
        <v>0</v>
      </c>
      <c r="K59" s="23">
        <f t="shared" si="59"/>
        <v>0</v>
      </c>
      <c r="L59" s="23">
        <f t="shared" si="59"/>
        <v>0</v>
      </c>
      <c r="M59" s="23">
        <f t="shared" si="59"/>
        <v>0</v>
      </c>
      <c r="N59" s="23">
        <f t="shared" si="59"/>
        <v>0</v>
      </c>
      <c r="O59" s="23">
        <f t="shared" si="59"/>
        <v>0</v>
      </c>
      <c r="P59" s="23">
        <f t="shared" si="59"/>
        <v>0</v>
      </c>
      <c r="Q59" s="23">
        <f t="shared" si="59"/>
        <v>0</v>
      </c>
      <c r="R59" s="23">
        <f t="shared" si="59"/>
        <v>0</v>
      </c>
      <c r="S59" s="23">
        <f t="shared" si="59"/>
        <v>0</v>
      </c>
      <c r="T59" s="23">
        <f t="shared" si="59"/>
        <v>0</v>
      </c>
      <c r="U59" s="23">
        <f t="shared" si="59"/>
        <v>0</v>
      </c>
      <c r="V59" s="23">
        <f t="shared" si="59"/>
        <v>0</v>
      </c>
      <c r="W59" s="23">
        <f t="shared" si="59"/>
        <v>0</v>
      </c>
      <c r="X59" s="23">
        <f t="shared" si="59"/>
        <v>0</v>
      </c>
      <c r="Y59" s="23">
        <f t="shared" si="59"/>
        <v>0</v>
      </c>
      <c r="Z59" s="23">
        <f t="shared" si="59"/>
        <v>0</v>
      </c>
      <c r="AA59" s="23">
        <f t="shared" si="59"/>
        <v>0</v>
      </c>
      <c r="AB59" s="23">
        <f t="shared" si="59"/>
        <v>0</v>
      </c>
      <c r="AC59" s="23">
        <f t="shared" si="59"/>
        <v>0</v>
      </c>
      <c r="AD59" s="23">
        <f t="shared" si="59"/>
        <v>0</v>
      </c>
      <c r="AE59" s="23">
        <f t="shared" si="59"/>
        <v>0</v>
      </c>
      <c r="AF59" s="23">
        <f t="shared" si="59"/>
        <v>0</v>
      </c>
      <c r="AG59" s="23">
        <f t="shared" si="59"/>
        <v>0</v>
      </c>
      <c r="AH59" s="23">
        <f t="shared" si="59"/>
        <v>0</v>
      </c>
      <c r="AI59" s="23">
        <f t="shared" si="59"/>
        <v>0</v>
      </c>
      <c r="AJ59" s="23">
        <f t="shared" si="59"/>
        <v>0</v>
      </c>
      <c r="AK59" s="23">
        <f t="shared" si="59"/>
        <v>0</v>
      </c>
      <c r="AL59" s="23">
        <f t="shared" si="59"/>
        <v>0</v>
      </c>
      <c r="AM59" s="23">
        <f t="shared" si="59"/>
        <v>0</v>
      </c>
      <c r="AN59" s="23">
        <f t="shared" si="59"/>
        <v>0</v>
      </c>
      <c r="AO59" s="23">
        <f t="shared" si="59"/>
        <v>0</v>
      </c>
      <c r="AP59" s="23">
        <f t="shared" si="59"/>
        <v>0</v>
      </c>
      <c r="AQ59" s="23">
        <f t="shared" si="59"/>
        <v>0</v>
      </c>
      <c r="AR59" s="23">
        <f t="shared" si="59"/>
        <v>0</v>
      </c>
      <c r="AS59" s="23">
        <f t="shared" si="59"/>
        <v>0</v>
      </c>
      <c r="AT59" s="23">
        <f t="shared" si="59"/>
        <v>0</v>
      </c>
      <c r="AU59" s="23">
        <f t="shared" si="59"/>
        <v>0</v>
      </c>
      <c r="AV59" s="23">
        <f t="shared" si="59"/>
        <v>0</v>
      </c>
      <c r="AW59" s="23">
        <f t="shared" si="59"/>
        <v>0</v>
      </c>
      <c r="AX59" s="23">
        <f t="shared" si="59"/>
        <v>0</v>
      </c>
      <c r="AY59" s="23">
        <f t="shared" si="59"/>
        <v>0</v>
      </c>
      <c r="AZ59" s="23">
        <f t="shared" si="59"/>
        <v>0</v>
      </c>
      <c r="BA59" s="23">
        <f t="shared" si="59"/>
        <v>0</v>
      </c>
      <c r="BB59" s="23">
        <f t="shared" si="59"/>
        <v>0</v>
      </c>
      <c r="BC59" s="23">
        <f t="shared" si="59"/>
        <v>0</v>
      </c>
      <c r="BD59" s="23">
        <f t="shared" si="59"/>
        <v>0</v>
      </c>
      <c r="BE59" s="23">
        <f t="shared" si="59"/>
        <v>0</v>
      </c>
      <c r="BF59" s="23">
        <f t="shared" si="59"/>
        <v>0</v>
      </c>
      <c r="BG59" s="23">
        <f t="shared" si="59"/>
        <v>0</v>
      </c>
      <c r="BH59" s="23">
        <f t="shared" si="59"/>
        <v>0</v>
      </c>
      <c r="BI59" s="23">
        <f t="shared" si="59"/>
        <v>0</v>
      </c>
      <c r="BJ59" s="23">
        <f t="shared" si="59"/>
        <v>0</v>
      </c>
      <c r="BK59" s="23">
        <f t="shared" si="59"/>
        <v>0</v>
      </c>
      <c r="BL59" s="23">
        <f t="shared" si="59"/>
        <v>0</v>
      </c>
      <c r="BM59" s="23">
        <f t="shared" si="59"/>
        <v>0</v>
      </c>
      <c r="BN59" s="23">
        <f t="shared" si="59"/>
        <v>0</v>
      </c>
      <c r="BO59" s="23">
        <f t="shared" si="59"/>
        <v>0</v>
      </c>
      <c r="BP59" s="23">
        <f t="shared" si="59"/>
        <v>0</v>
      </c>
      <c r="BQ59" s="23">
        <f t="shared" ref="BQ59:EB59" si="60">IF(BQ60&gt;BQ58,(BQ60-BQ58),0)</f>
        <v>0</v>
      </c>
      <c r="BR59" s="23">
        <f t="shared" si="60"/>
        <v>0</v>
      </c>
      <c r="BS59" s="23">
        <f t="shared" si="60"/>
        <v>0</v>
      </c>
      <c r="BT59" s="23">
        <f t="shared" si="60"/>
        <v>0</v>
      </c>
      <c r="BU59" s="23">
        <f t="shared" si="60"/>
        <v>0</v>
      </c>
      <c r="BV59" s="23">
        <f t="shared" si="60"/>
        <v>0</v>
      </c>
      <c r="BW59" s="23">
        <f t="shared" si="60"/>
        <v>0</v>
      </c>
      <c r="BX59" s="23">
        <f t="shared" si="60"/>
        <v>0</v>
      </c>
      <c r="BY59" s="23">
        <f t="shared" si="60"/>
        <v>0</v>
      </c>
      <c r="BZ59" s="23">
        <f t="shared" si="60"/>
        <v>0</v>
      </c>
      <c r="CA59" s="23">
        <f t="shared" si="60"/>
        <v>0</v>
      </c>
      <c r="CB59" s="23">
        <f t="shared" si="60"/>
        <v>0</v>
      </c>
      <c r="CC59" s="23">
        <f t="shared" si="60"/>
        <v>0</v>
      </c>
      <c r="CD59" s="23">
        <f t="shared" si="60"/>
        <v>0</v>
      </c>
      <c r="CE59" s="23">
        <f t="shared" si="60"/>
        <v>0</v>
      </c>
      <c r="CF59" s="23">
        <f t="shared" si="60"/>
        <v>0</v>
      </c>
      <c r="CG59" s="23">
        <f t="shared" si="60"/>
        <v>0</v>
      </c>
      <c r="CH59" s="23">
        <f t="shared" si="60"/>
        <v>0</v>
      </c>
      <c r="CI59" s="23">
        <f t="shared" si="60"/>
        <v>0</v>
      </c>
      <c r="CJ59" s="23">
        <f t="shared" si="60"/>
        <v>0</v>
      </c>
      <c r="CK59" s="23">
        <f t="shared" si="60"/>
        <v>0</v>
      </c>
      <c r="CL59" s="23">
        <f t="shared" si="60"/>
        <v>0</v>
      </c>
      <c r="CM59" s="23">
        <f t="shared" si="60"/>
        <v>0</v>
      </c>
      <c r="CN59" s="23">
        <f t="shared" si="60"/>
        <v>0</v>
      </c>
      <c r="CO59" s="23">
        <f t="shared" si="60"/>
        <v>0</v>
      </c>
      <c r="CP59" s="23">
        <f t="shared" si="60"/>
        <v>0</v>
      </c>
      <c r="CQ59" s="23">
        <f t="shared" si="60"/>
        <v>0</v>
      </c>
      <c r="CR59" s="23">
        <f t="shared" si="60"/>
        <v>0</v>
      </c>
      <c r="CS59" s="23">
        <f t="shared" si="60"/>
        <v>0</v>
      </c>
      <c r="CT59" s="23">
        <f t="shared" si="60"/>
        <v>0</v>
      </c>
      <c r="CU59" s="23">
        <f t="shared" si="60"/>
        <v>0</v>
      </c>
      <c r="CV59" s="23">
        <f t="shared" si="60"/>
        <v>0</v>
      </c>
      <c r="CW59" s="23">
        <f t="shared" si="60"/>
        <v>0</v>
      </c>
      <c r="CX59" s="23">
        <f t="shared" si="60"/>
        <v>0</v>
      </c>
      <c r="CY59" s="23">
        <f t="shared" si="60"/>
        <v>0</v>
      </c>
      <c r="CZ59" s="23">
        <f t="shared" si="60"/>
        <v>0</v>
      </c>
      <c r="DA59" s="23">
        <f t="shared" si="60"/>
        <v>0</v>
      </c>
      <c r="DB59" s="23">
        <f t="shared" si="60"/>
        <v>0</v>
      </c>
      <c r="DC59" s="23">
        <f t="shared" si="60"/>
        <v>0</v>
      </c>
      <c r="DD59" s="23">
        <f t="shared" si="60"/>
        <v>0</v>
      </c>
      <c r="DE59" s="23">
        <f t="shared" si="60"/>
        <v>0</v>
      </c>
      <c r="DF59" s="23">
        <f t="shared" si="60"/>
        <v>0</v>
      </c>
      <c r="DG59" s="23">
        <f t="shared" si="60"/>
        <v>0</v>
      </c>
      <c r="DH59" s="23">
        <f t="shared" si="60"/>
        <v>0</v>
      </c>
      <c r="DI59" s="23">
        <f t="shared" si="60"/>
        <v>0</v>
      </c>
      <c r="DJ59" s="23">
        <f t="shared" si="60"/>
        <v>0</v>
      </c>
      <c r="DK59" s="23">
        <f t="shared" si="60"/>
        <v>0</v>
      </c>
      <c r="DL59" s="23">
        <f t="shared" si="60"/>
        <v>0</v>
      </c>
      <c r="DM59" s="23">
        <f t="shared" si="60"/>
        <v>0</v>
      </c>
      <c r="DN59" s="23">
        <f t="shared" si="60"/>
        <v>0</v>
      </c>
      <c r="DO59" s="23">
        <f t="shared" si="60"/>
        <v>0</v>
      </c>
      <c r="DP59" s="23">
        <f t="shared" si="60"/>
        <v>0</v>
      </c>
      <c r="DQ59" s="23">
        <f t="shared" si="60"/>
        <v>0</v>
      </c>
      <c r="DR59" s="23">
        <f t="shared" si="60"/>
        <v>0</v>
      </c>
      <c r="DS59" s="23">
        <f t="shared" si="60"/>
        <v>0</v>
      </c>
      <c r="DT59" s="23">
        <f t="shared" si="60"/>
        <v>0</v>
      </c>
      <c r="DU59" s="23">
        <f t="shared" si="60"/>
        <v>0</v>
      </c>
      <c r="DV59" s="23">
        <f t="shared" si="60"/>
        <v>0</v>
      </c>
      <c r="DW59" s="23">
        <f t="shared" si="60"/>
        <v>0</v>
      </c>
      <c r="DX59" s="23">
        <f t="shared" si="60"/>
        <v>0</v>
      </c>
      <c r="DY59" s="23">
        <f t="shared" si="60"/>
        <v>0</v>
      </c>
      <c r="DZ59" s="23">
        <f t="shared" si="60"/>
        <v>0</v>
      </c>
      <c r="EA59" s="23">
        <f t="shared" si="60"/>
        <v>0</v>
      </c>
      <c r="EB59" s="23">
        <f t="shared" si="60"/>
        <v>0</v>
      </c>
      <c r="EC59" s="23">
        <f t="shared" ref="EC59:GN59" si="61">IF(EC60&gt;EC58,(EC60-EC58),0)</f>
        <v>0</v>
      </c>
      <c r="ED59" s="23">
        <f t="shared" si="61"/>
        <v>0</v>
      </c>
      <c r="EE59" s="23">
        <f t="shared" si="61"/>
        <v>0</v>
      </c>
      <c r="EF59" s="23">
        <f t="shared" si="61"/>
        <v>25802.838208213157</v>
      </c>
      <c r="EG59" s="23">
        <f t="shared" si="61"/>
        <v>26040.224319728732</v>
      </c>
      <c r="EH59" s="23">
        <f t="shared" si="61"/>
        <v>26279.794383470202</v>
      </c>
      <c r="EI59" s="23">
        <f t="shared" si="61"/>
        <v>26521.568491798127</v>
      </c>
      <c r="EJ59" s="23">
        <f t="shared" si="61"/>
        <v>26765.566921922611</v>
      </c>
      <c r="EK59" s="23">
        <f t="shared" si="61"/>
        <v>27011.810137604305</v>
      </c>
      <c r="EL59" s="23">
        <f t="shared" si="61"/>
        <v>27260.318790870195</v>
      </c>
      <c r="EM59" s="23">
        <f t="shared" si="61"/>
        <v>27511.11372374621</v>
      </c>
      <c r="EN59" s="23">
        <f t="shared" si="61"/>
        <v>27764.215970004618</v>
      </c>
      <c r="EO59" s="23">
        <f t="shared" si="61"/>
        <v>28019.646756928647</v>
      </c>
      <c r="EP59" s="23">
        <f t="shared" si="61"/>
        <v>28277.427507092303</v>
      </c>
      <c r="EQ59" s="23">
        <f t="shared" si="61"/>
        <v>28537.579840157588</v>
      </c>
      <c r="ER59" s="23">
        <f t="shared" si="61"/>
        <v>75570.340313641937</v>
      </c>
      <c r="ES59" s="23">
        <f t="shared" si="61"/>
        <v>76265.587444527482</v>
      </c>
      <c r="ET59" s="23">
        <f t="shared" si="61"/>
        <v>76967.230849017098</v>
      </c>
      <c r="EU59" s="23">
        <f t="shared" si="61"/>
        <v>77675.329372828128</v>
      </c>
      <c r="EV59" s="23">
        <f t="shared" si="61"/>
        <v>78389.942403058172</v>
      </c>
      <c r="EW59" s="23">
        <f t="shared" si="61"/>
        <v>79111.129873166268</v>
      </c>
      <c r="EX59" s="23">
        <f t="shared" si="61"/>
        <v>79838.952267999412</v>
      </c>
      <c r="EY59" s="23">
        <f t="shared" si="61"/>
        <v>80573.470628864947</v>
      </c>
      <c r="EZ59" s="23">
        <f t="shared" si="61"/>
        <v>81314.746558650513</v>
      </c>
      <c r="FA59" s="23">
        <f t="shared" si="61"/>
        <v>82062.842226990149</v>
      </c>
      <c r="FB59" s="23">
        <f t="shared" si="61"/>
        <v>82817.820375478361</v>
      </c>
      <c r="FC59" s="23">
        <f t="shared" si="61"/>
        <v>83579.744322932791</v>
      </c>
      <c r="FD59" s="23">
        <f t="shared" si="61"/>
        <v>133671.83508588676</v>
      </c>
      <c r="FE59" s="23">
        <f t="shared" si="61"/>
        <v>134901.61596867698</v>
      </c>
      <c r="FF59" s="23">
        <f t="shared" si="61"/>
        <v>136142.71083558886</v>
      </c>
      <c r="FG59" s="23">
        <f t="shared" si="61"/>
        <v>137395.22377527627</v>
      </c>
      <c r="FH59" s="23">
        <f t="shared" si="61"/>
        <v>138659.25983400882</v>
      </c>
      <c r="FI59" s="23">
        <f t="shared" si="61"/>
        <v>139934.92502448161</v>
      </c>
      <c r="FJ59" s="23">
        <f t="shared" si="61"/>
        <v>141222.32633470686</v>
      </c>
      <c r="FK59" s="23">
        <f t="shared" si="61"/>
        <v>142521.57173698617</v>
      </c>
      <c r="FL59" s="23">
        <f t="shared" si="61"/>
        <v>143832.77019696642</v>
      </c>
      <c r="FM59" s="23">
        <f t="shared" si="61"/>
        <v>145156.0316827785</v>
      </c>
      <c r="FN59" s="23">
        <f t="shared" si="61"/>
        <v>146491.46717426012</v>
      </c>
      <c r="FO59" s="23">
        <f t="shared" si="61"/>
        <v>147839.18867226329</v>
      </c>
      <c r="FP59" s="23">
        <f t="shared" si="61"/>
        <v>201211.63308384101</v>
      </c>
      <c r="FQ59" s="23">
        <f t="shared" si="61"/>
        <v>203062.78010821238</v>
      </c>
      <c r="FR59" s="23">
        <f t="shared" si="61"/>
        <v>204930.95768520795</v>
      </c>
      <c r="FS59" s="23">
        <f t="shared" si="61"/>
        <v>206816.32249591191</v>
      </c>
      <c r="FT59" s="23">
        <f t="shared" si="61"/>
        <v>208719.03266287426</v>
      </c>
      <c r="FU59" s="23">
        <f t="shared" si="61"/>
        <v>210639.24776337278</v>
      </c>
      <c r="FV59" s="23">
        <f t="shared" si="61"/>
        <v>212577.12884279579</v>
      </c>
      <c r="FW59" s="23">
        <f t="shared" si="61"/>
        <v>214532.83842814947</v>
      </c>
      <c r="FX59" s="23">
        <f t="shared" si="61"/>
        <v>216506.54054168845</v>
      </c>
      <c r="FY59" s="23">
        <f t="shared" si="61"/>
        <v>218498.40071467194</v>
      </c>
      <c r="FZ59" s="23">
        <f t="shared" si="61"/>
        <v>220508.58600124693</v>
      </c>
      <c r="GA59" s="23">
        <f t="shared" si="61"/>
        <v>222537.26499245845</v>
      </c>
      <c r="GB59" s="23">
        <f t="shared" si="61"/>
        <v>279429.47716101678</v>
      </c>
      <c r="GC59" s="23">
        <f t="shared" si="61"/>
        <v>282000.22835089819</v>
      </c>
      <c r="GD59" s="23">
        <f t="shared" si="61"/>
        <v>284594.63045172644</v>
      </c>
      <c r="GE59" s="23">
        <f t="shared" si="61"/>
        <v>287212.90105188236</v>
      </c>
      <c r="GF59" s="23">
        <f t="shared" si="61"/>
        <v>289855.25974155974</v>
      </c>
      <c r="GG59" s="23">
        <f t="shared" si="61"/>
        <v>292521.9281311821</v>
      </c>
      <c r="GH59" s="23">
        <f t="shared" si="61"/>
        <v>295213.12986998894</v>
      </c>
      <c r="GI59" s="23">
        <f t="shared" si="61"/>
        <v>297929.09066479286</v>
      </c>
      <c r="GJ59" s="23">
        <f t="shared" si="61"/>
        <v>300670.03829890897</v>
      </c>
      <c r="GK59" s="23">
        <f t="shared" si="61"/>
        <v>303436.20265125891</v>
      </c>
      <c r="GL59" s="23">
        <f t="shared" si="61"/>
        <v>306227.8157156505</v>
      </c>
      <c r="GM59" s="23">
        <f t="shared" si="61"/>
        <v>309045.11162023444</v>
      </c>
      <c r="GN59" s="23">
        <f t="shared" si="61"/>
        <v>369716.64587578637</v>
      </c>
      <c r="GO59" s="23">
        <f t="shared" ref="GO59:IZ59" si="62">IF(GO60&gt;GO58,(GO60-GO58),0)</f>
        <v>373118.03901784361</v>
      </c>
      <c r="GP59" s="23">
        <f t="shared" si="62"/>
        <v>376550.72497680772</v>
      </c>
      <c r="GQ59" s="23">
        <f t="shared" si="62"/>
        <v>380014.99164659437</v>
      </c>
      <c r="GR59" s="23">
        <f t="shared" si="62"/>
        <v>383511.129569743</v>
      </c>
      <c r="GS59" s="23">
        <f t="shared" si="62"/>
        <v>387039.43196178466</v>
      </c>
      <c r="GT59" s="23">
        <f t="shared" si="62"/>
        <v>390600.19473583304</v>
      </c>
      <c r="GU59" s="23">
        <f t="shared" si="62"/>
        <v>394193.71652740269</v>
      </c>
      <c r="GV59" s="23">
        <f t="shared" si="62"/>
        <v>397820.29871945479</v>
      </c>
      <c r="GW59" s="23">
        <f t="shared" si="62"/>
        <v>401480.24546767375</v>
      </c>
      <c r="GX59" s="23">
        <f t="shared" si="62"/>
        <v>405173.86372597632</v>
      </c>
      <c r="GY59" s="23">
        <f t="shared" si="62"/>
        <v>408901.46327225538</v>
      </c>
      <c r="GZ59" s="23">
        <f t="shared" si="62"/>
        <v>473633.94661318429</v>
      </c>
      <c r="HA59" s="23">
        <f t="shared" si="62"/>
        <v>477991.37892202556</v>
      </c>
      <c r="HB59" s="23">
        <f t="shared" si="62"/>
        <v>482388.89960810822</v>
      </c>
      <c r="HC59" s="23">
        <f t="shared" si="62"/>
        <v>486826.87748450274</v>
      </c>
      <c r="HD59" s="23">
        <f t="shared" si="62"/>
        <v>491305.68475736014</v>
      </c>
      <c r="HE59" s="23">
        <f t="shared" si="62"/>
        <v>495825.69705712784</v>
      </c>
      <c r="HF59" s="23">
        <f t="shared" si="62"/>
        <v>500387.29347005347</v>
      </c>
      <c r="HG59" s="23">
        <f t="shared" si="62"/>
        <v>504990.85656997794</v>
      </c>
      <c r="HH59" s="23">
        <f t="shared" si="62"/>
        <v>509636.7724504217</v>
      </c>
      <c r="HI59" s="23">
        <f t="shared" si="62"/>
        <v>514325.43075696565</v>
      </c>
      <c r="HJ59" s="23">
        <f t="shared" si="62"/>
        <v>519057.22471992974</v>
      </c>
      <c r="HK59" s="23">
        <f t="shared" si="62"/>
        <v>523832.55118735298</v>
      </c>
      <c r="HL59" s="23">
        <f t="shared" si="62"/>
        <v>592931.81890733866</v>
      </c>
      <c r="HM59" s="23">
        <f t="shared" si="62"/>
        <v>598386.79164128623</v>
      </c>
      <c r="HN59" s="23">
        <f t="shared" si="62"/>
        <v>603891.950124386</v>
      </c>
      <c r="HO59" s="23">
        <f t="shared" si="62"/>
        <v>609447.75606553035</v>
      </c>
      <c r="HP59" s="23">
        <f t="shared" si="62"/>
        <v>615054.67542133317</v>
      </c>
      <c r="HQ59" s="23">
        <f t="shared" si="62"/>
        <v>620713.17843520944</v>
      </c>
      <c r="HR59" s="23">
        <f t="shared" si="62"/>
        <v>626423.73967681336</v>
      </c>
      <c r="HS59" s="23">
        <f t="shared" si="62"/>
        <v>632186.83808184008</v>
      </c>
      <c r="HT59" s="23">
        <f t="shared" si="62"/>
        <v>638002.95699219301</v>
      </c>
      <c r="HU59" s="23">
        <f t="shared" si="62"/>
        <v>643872.5841965212</v>
      </c>
      <c r="HV59" s="23">
        <f t="shared" si="62"/>
        <v>649796.21197112917</v>
      </c>
      <c r="HW59" s="23">
        <f t="shared" si="62"/>
        <v>655774.3371212635</v>
      </c>
      <c r="HX59" s="23">
        <f t="shared" si="62"/>
        <v>729572.79411564197</v>
      </c>
      <c r="HY59" s="23">
        <f t="shared" si="62"/>
        <v>736284.86382150592</v>
      </c>
      <c r="HZ59" s="23">
        <f t="shared" si="62"/>
        <v>743058.68456866383</v>
      </c>
      <c r="IA59" s="23">
        <f t="shared" si="62"/>
        <v>749894.82446669543</v>
      </c>
      <c r="IB59" s="23">
        <f t="shared" si="62"/>
        <v>756793.85685178905</v>
      </c>
      <c r="IC59" s="23">
        <f t="shared" si="62"/>
        <v>763756.36033482547</v>
      </c>
      <c r="ID59" s="23">
        <f t="shared" si="62"/>
        <v>770782.91884990595</v>
      </c>
      <c r="IE59" s="23">
        <f t="shared" si="62"/>
        <v>777874.12170332507</v>
      </c>
      <c r="IF59" s="23">
        <f t="shared" si="62"/>
        <v>785030.56362299563</v>
      </c>
      <c r="IG59" s="23">
        <f t="shared" si="62"/>
        <v>792252.84480832715</v>
      </c>
      <c r="IH59" s="23">
        <f t="shared" si="62"/>
        <v>799541.57098056376</v>
      </c>
      <c r="II59" s="23">
        <f t="shared" si="62"/>
        <v>806897.35343358503</v>
      </c>
      <c r="IJ59" s="23">
        <f t="shared" si="62"/>
        <v>1278830.7243689199</v>
      </c>
      <c r="IK59" s="23">
        <f t="shared" si="62"/>
        <v>1290595.9670331138</v>
      </c>
      <c r="IL59" s="23">
        <f t="shared" si="62"/>
        <v>1302469.4499298185</v>
      </c>
      <c r="IM59" s="23">
        <f t="shared" si="62"/>
        <v>351400.69337441144</v>
      </c>
      <c r="IN59" s="23">
        <f t="shared" si="62"/>
        <v>0</v>
      </c>
      <c r="IO59" s="23">
        <f t="shared" si="62"/>
        <v>0</v>
      </c>
      <c r="IP59" s="23">
        <f t="shared" si="62"/>
        <v>0</v>
      </c>
      <c r="IQ59" s="23">
        <f t="shared" si="62"/>
        <v>0</v>
      </c>
      <c r="IR59" s="23">
        <f t="shared" si="62"/>
        <v>0</v>
      </c>
      <c r="IS59" s="23">
        <f t="shared" si="62"/>
        <v>0</v>
      </c>
      <c r="IT59" s="23">
        <f t="shared" si="62"/>
        <v>0</v>
      </c>
      <c r="IU59" s="23">
        <f t="shared" si="62"/>
        <v>0</v>
      </c>
      <c r="IV59" s="23">
        <f t="shared" si="62"/>
        <v>0</v>
      </c>
      <c r="IW59" s="23">
        <f t="shared" si="62"/>
        <v>0</v>
      </c>
      <c r="IX59" s="23">
        <f t="shared" si="62"/>
        <v>0</v>
      </c>
      <c r="IY59" s="23">
        <f t="shared" si="62"/>
        <v>0</v>
      </c>
      <c r="IZ59" s="23">
        <f t="shared" si="62"/>
        <v>0</v>
      </c>
      <c r="JA59" s="23">
        <f t="shared" ref="JA59:LL59" si="63">IF(JA60&gt;JA58,(JA60-JA58),0)</f>
        <v>0</v>
      </c>
      <c r="JB59" s="23">
        <f t="shared" si="63"/>
        <v>0</v>
      </c>
      <c r="JC59" s="23">
        <f t="shared" si="63"/>
        <v>0</v>
      </c>
      <c r="JD59" s="23">
        <f t="shared" si="63"/>
        <v>0</v>
      </c>
      <c r="JE59" s="23">
        <f t="shared" si="63"/>
        <v>0</v>
      </c>
      <c r="JF59" s="23">
        <f t="shared" si="63"/>
        <v>0</v>
      </c>
      <c r="JG59" s="23">
        <f t="shared" si="63"/>
        <v>0</v>
      </c>
      <c r="JH59" s="23">
        <f t="shared" si="63"/>
        <v>0</v>
      </c>
      <c r="JI59" s="23">
        <f t="shared" si="63"/>
        <v>0</v>
      </c>
      <c r="JJ59" s="23">
        <f t="shared" si="63"/>
        <v>0</v>
      </c>
      <c r="JK59" s="23">
        <f t="shared" si="63"/>
        <v>0</v>
      </c>
      <c r="JL59" s="23">
        <f t="shared" si="63"/>
        <v>0</v>
      </c>
      <c r="JM59" s="23">
        <f t="shared" si="63"/>
        <v>0</v>
      </c>
      <c r="JN59" s="23">
        <f>IF(JN60&gt;JN58,(JN60-JN58),0)</f>
        <v>0</v>
      </c>
      <c r="JO59" s="23">
        <f t="shared" si="63"/>
        <v>0</v>
      </c>
      <c r="JP59" s="23">
        <f t="shared" si="63"/>
        <v>0</v>
      </c>
      <c r="JQ59" s="23">
        <f t="shared" si="63"/>
        <v>0</v>
      </c>
      <c r="JR59" s="23">
        <f t="shared" si="63"/>
        <v>0</v>
      </c>
      <c r="JS59" s="23">
        <f t="shared" si="63"/>
        <v>0</v>
      </c>
      <c r="JT59" s="23">
        <f t="shared" si="63"/>
        <v>0</v>
      </c>
      <c r="JU59" s="23">
        <f t="shared" si="63"/>
        <v>0</v>
      </c>
      <c r="JV59" s="23">
        <f t="shared" si="63"/>
        <v>0</v>
      </c>
      <c r="JW59" s="23">
        <f t="shared" si="63"/>
        <v>0</v>
      </c>
      <c r="JX59" s="23">
        <f t="shared" si="63"/>
        <v>0</v>
      </c>
      <c r="JY59" s="23">
        <f t="shared" si="63"/>
        <v>0</v>
      </c>
      <c r="JZ59" s="23">
        <f t="shared" si="63"/>
        <v>0</v>
      </c>
      <c r="KA59" s="23">
        <f t="shared" si="63"/>
        <v>0</v>
      </c>
      <c r="KB59" s="23">
        <f t="shared" si="63"/>
        <v>0</v>
      </c>
      <c r="KC59" s="23">
        <f t="shared" si="63"/>
        <v>0</v>
      </c>
      <c r="KD59" s="23">
        <f t="shared" si="63"/>
        <v>0</v>
      </c>
      <c r="KE59" s="23">
        <f t="shared" si="63"/>
        <v>0</v>
      </c>
      <c r="KF59" s="23">
        <f t="shared" si="63"/>
        <v>0</v>
      </c>
      <c r="KG59" s="23">
        <f t="shared" si="63"/>
        <v>0</v>
      </c>
      <c r="KH59" s="23">
        <f t="shared" si="63"/>
        <v>0</v>
      </c>
      <c r="KI59" s="23">
        <f t="shared" si="63"/>
        <v>0</v>
      </c>
      <c r="KJ59" s="23">
        <f t="shared" si="63"/>
        <v>0</v>
      </c>
      <c r="KK59" s="23">
        <f t="shared" si="63"/>
        <v>0</v>
      </c>
      <c r="KL59" s="23">
        <f t="shared" si="63"/>
        <v>0</v>
      </c>
      <c r="KM59" s="23">
        <f t="shared" si="63"/>
        <v>0</v>
      </c>
      <c r="KN59" s="23">
        <f t="shared" si="63"/>
        <v>0</v>
      </c>
      <c r="KO59" s="23">
        <f t="shared" si="63"/>
        <v>0</v>
      </c>
      <c r="KP59" s="23">
        <f t="shared" si="63"/>
        <v>0</v>
      </c>
      <c r="KQ59" s="23">
        <f t="shared" si="63"/>
        <v>0</v>
      </c>
      <c r="KR59" s="23">
        <f t="shared" si="63"/>
        <v>0</v>
      </c>
      <c r="KS59" s="23">
        <f t="shared" si="63"/>
        <v>0</v>
      </c>
      <c r="KT59" s="23">
        <f t="shared" si="63"/>
        <v>0</v>
      </c>
      <c r="KU59" s="23">
        <f t="shared" si="63"/>
        <v>0</v>
      </c>
      <c r="KV59" s="23">
        <f t="shared" si="63"/>
        <v>0</v>
      </c>
      <c r="KW59" s="23">
        <f t="shared" si="63"/>
        <v>0</v>
      </c>
      <c r="KX59" s="23">
        <f t="shared" si="63"/>
        <v>0</v>
      </c>
      <c r="KY59" s="23">
        <f t="shared" si="63"/>
        <v>0</v>
      </c>
      <c r="KZ59" s="23">
        <f t="shared" si="63"/>
        <v>0</v>
      </c>
      <c r="LA59" s="23">
        <f t="shared" si="63"/>
        <v>0</v>
      </c>
      <c r="LB59" s="23">
        <f t="shared" si="63"/>
        <v>0</v>
      </c>
      <c r="LC59" s="23">
        <f t="shared" si="63"/>
        <v>0</v>
      </c>
      <c r="LD59" s="23">
        <f t="shared" si="63"/>
        <v>0</v>
      </c>
      <c r="LE59" s="23">
        <f t="shared" si="63"/>
        <v>0</v>
      </c>
      <c r="LF59" s="23">
        <f t="shared" si="63"/>
        <v>0</v>
      </c>
      <c r="LG59" s="23">
        <f t="shared" si="63"/>
        <v>0</v>
      </c>
      <c r="LH59" s="23">
        <f t="shared" si="63"/>
        <v>0</v>
      </c>
      <c r="LI59" s="23">
        <f t="shared" si="63"/>
        <v>0</v>
      </c>
      <c r="LJ59" s="23">
        <f t="shared" si="63"/>
        <v>0</v>
      </c>
      <c r="LK59" s="23">
        <f t="shared" si="63"/>
        <v>0</v>
      </c>
      <c r="LL59" s="23">
        <f t="shared" si="63"/>
        <v>0</v>
      </c>
      <c r="LM59" s="23">
        <f t="shared" ref="LM59:MY59" si="64">IF(LM60&gt;LM58,(LM60-LM58),0)</f>
        <v>0</v>
      </c>
      <c r="LN59" s="23">
        <f t="shared" si="64"/>
        <v>0</v>
      </c>
      <c r="LO59" s="23">
        <f t="shared" si="64"/>
        <v>0</v>
      </c>
      <c r="LP59" s="23">
        <f t="shared" si="64"/>
        <v>0</v>
      </c>
      <c r="LQ59" s="23">
        <f t="shared" si="64"/>
        <v>0</v>
      </c>
      <c r="LR59" s="23">
        <f t="shared" si="64"/>
        <v>0</v>
      </c>
      <c r="LS59" s="23">
        <f t="shared" si="64"/>
        <v>0</v>
      </c>
      <c r="LT59" s="23">
        <f t="shared" si="64"/>
        <v>0</v>
      </c>
      <c r="LU59" s="23">
        <f t="shared" si="64"/>
        <v>0</v>
      </c>
      <c r="LV59" s="23">
        <f t="shared" si="64"/>
        <v>0</v>
      </c>
      <c r="LW59" s="23">
        <f t="shared" si="64"/>
        <v>0</v>
      </c>
      <c r="LX59" s="23">
        <f t="shared" si="64"/>
        <v>0</v>
      </c>
      <c r="LY59" s="23">
        <f t="shared" si="64"/>
        <v>0</v>
      </c>
      <c r="LZ59" s="23">
        <f t="shared" si="64"/>
        <v>0</v>
      </c>
      <c r="MA59" s="23">
        <f t="shared" si="64"/>
        <v>0</v>
      </c>
      <c r="MB59" s="23">
        <f t="shared" si="64"/>
        <v>0</v>
      </c>
      <c r="MC59" s="23">
        <f t="shared" si="64"/>
        <v>0</v>
      </c>
      <c r="MD59" s="23">
        <f t="shared" si="64"/>
        <v>0</v>
      </c>
      <c r="ME59" s="23">
        <f t="shared" si="64"/>
        <v>0</v>
      </c>
      <c r="MF59" s="23">
        <f t="shared" si="64"/>
        <v>0</v>
      </c>
      <c r="MG59" s="23">
        <f t="shared" si="64"/>
        <v>0</v>
      </c>
      <c r="MH59" s="23">
        <f t="shared" si="64"/>
        <v>0</v>
      </c>
      <c r="MI59" s="23">
        <f t="shared" si="64"/>
        <v>0</v>
      </c>
      <c r="MJ59" s="23">
        <f t="shared" si="64"/>
        <v>0</v>
      </c>
      <c r="MK59" s="23">
        <f t="shared" si="64"/>
        <v>0</v>
      </c>
      <c r="ML59" s="23">
        <f t="shared" si="64"/>
        <v>0</v>
      </c>
      <c r="MM59" s="23">
        <f t="shared" si="64"/>
        <v>0</v>
      </c>
      <c r="MN59" s="23">
        <f t="shared" si="64"/>
        <v>0</v>
      </c>
      <c r="MO59" s="23">
        <f t="shared" si="64"/>
        <v>0</v>
      </c>
      <c r="MP59" s="23">
        <f t="shared" si="64"/>
        <v>0</v>
      </c>
      <c r="MQ59" s="23">
        <f t="shared" si="64"/>
        <v>0</v>
      </c>
      <c r="MR59" s="23">
        <f t="shared" si="64"/>
        <v>0</v>
      </c>
      <c r="MS59" s="23">
        <f t="shared" si="64"/>
        <v>0</v>
      </c>
      <c r="MT59" s="23">
        <f t="shared" si="64"/>
        <v>0</v>
      </c>
      <c r="MU59" s="23">
        <f t="shared" si="64"/>
        <v>0</v>
      </c>
      <c r="MV59" s="23">
        <f t="shared" si="64"/>
        <v>0</v>
      </c>
      <c r="MW59" s="23">
        <f t="shared" si="64"/>
        <v>0</v>
      </c>
      <c r="MX59" s="23">
        <f t="shared" si="64"/>
        <v>0</v>
      </c>
      <c r="MY59" s="23">
        <f t="shared" si="64"/>
        <v>0</v>
      </c>
    </row>
    <row r="60" spans="1:363" x14ac:dyDescent="0.35">
      <c r="C60" s="4" t="s">
        <v>647</v>
      </c>
      <c r="D60" s="23">
        <f t="shared" ref="D60:AI60" si="65">IF($D$17&gt;0,IF((D56+D58)&gt;IF($D$8&lt;D54,IF(D$54/12&lt;=$D$39,($D$44*$D$22)/12,IF(D$54/12&lt;=$E$39,($E$44*$D$22)/12,IF(D$54/12&lt;=$F$39,($F$44*$D$22)/12,IF(D$54/12&lt;=$G$39,($G$44*$D$22)/12,IF(D$54/12&lt;=$H$39,($H$44*$D$22)/12,IF(D$54/12&lt;=$I$39,($I$44*$D$22)/12,IF(D$54/12&lt;=$J$39,($J$44*$D$22)/12,IF(D$54/12&lt;=$K$39,($K$44*$D$22)/12,IF(D$54/12&lt;=$L$39,($L$44*$D$22)/12,IF(D$54/12&lt;=$M$39,($M$44*$D$22)/12,IF(D$54/12&lt;=$N$39,($N$44*$D$22)/12,IF(D$54/12&lt;=$O$39,($O$44*$D$22)/12,IF(D$54/12&lt;=$P$39,($P$44*$D$22)/12,IF(D$54/12&lt;=$Q$39,($Q$44*$D$22)/12,IF(D$54/12&lt;=$R$39,($R$44*$D$22)/12,IF(D$54/12&lt;=$S$39,($S$44*$D$22)/12,IF(D$54/12&lt;=$T$39,($T$44*$D$22)/12,IF(D$54/12&lt;=$U$39,($U$44*$D$22)/12,IF(D$54/12&lt;=$V$39,($V$44*$D$22)/12,IF(D$54/12&lt;=$W$39,($W$44*$D$22)/12,IF(D$54/12&lt;=$X$39,($X$44*$D$22)/12,IF(D$54/12&lt;=$Y$39,($Y$44*$D$22)/12,IF(D$54/12&lt;=$Z$39,($Z$44*$D$22)/12,IF(D$54/12&lt;=$AA$39,($AA$44*$D$22)/12,IF(D$54/12&lt;=$AB$39,($AB$44*$D$22)/12,IF(D$54/12&lt;=$AC$39,($AC$44*$D$22)/12,IF(D$54/12&lt;=$AD$39,($AD$44*$D$22)/12,IF(D$54/12&lt;=$AE$39,($AE$44*$D$22)/12,IF(D$54/12&lt;=$AF$39,($AF$44*$D$22)/12,IF(D$54/12&lt;=$AG$39,($AG$44*$D$22)/12,)))))))))))))))))))))))))))))),0),IF($D$8&lt;D54,IF(D$54/12&lt;=$D$39,($D$44*$D$22)/12,IF(D$54/12&lt;=$E$39,($E$44*$D$22)/12,IF(D$54/12&lt;=$F$39,($F$44*$D$22)/12,IF(D$54/12&lt;=$G$39,($G$44*$D$22)/12,IF(D$54/12&lt;=$H$39,($H$44*$D$22)/12,IF(D$54/12&lt;=$I$39,($I$44*$D$22)/12,IF(D$54/12&lt;=$J$39,($J$44*$D$22)/12,IF(D$54/12&lt;=$K$39,($K$44*$D$22)/12,IF(D$54/12&lt;=$L$39,($L$44*$D$22)/12,IF(D$54/12&lt;=$M$39,($M$44*$D$22)/12,IF(D$54/12&lt;=$N$39,($N$44*$D$22)/12,IF(D$54/12&lt;=$O$39,($O$44*$D$22)/12,IF(D$54/12&lt;=$P$39,($P$44*$D$22)/12,IF(D$54/12&lt;=$Q$39,($Q$44*$D$22)/12,IF(D$54/12&lt;=$R$39,($R$44*$D$22)/12,IF(D$54/12&lt;=$S$39,($S$44*$D$22)/12,IF(D$54/12&lt;=$T$39,($T$44*$D$22)/12,IF(D$54/12&lt;=$U$39,($U$44*$D$22)/12,IF(D$54/12&lt;=$V$39,($V$44*$D$22)/12,IF(D$54/12&lt;=$W$39,($W$44*$D$22)/12,IF(D$54/12&lt;=$X$39,($X$44*$D$22)/12,IF(D$54/12&lt;=$Y$39,($Y$44*$D$22)/12,IF(D$54/12&lt;=$Z$39,($Z$44*$D$22)/12,IF(D$54/12&lt;=$AA$39,($AA$44*$D$22)/12,IF(D$54/12&lt;=$AB$39,($AB$44*$D$22)/12,IF(D$54/12&lt;=$AC$39,($AC$44*$D$22)/12,IF(D$54/12&lt;=$AD$39,($AD$44*$D$22)/12,IF(D$54/12&lt;=$AE$39,($AE$44*$D$22)/12,IF(D$54/12&lt;=$AF$39,($AF$44*$D$22)/12,IF(D$54/12&lt;=$AG$39,($AG$44*$D$22)/12,)))))))))))))))))))))))))))))),0),(D56+D58)),0)</f>
        <v>0</v>
      </c>
      <c r="E60" s="23">
        <f t="shared" si="65"/>
        <v>0</v>
      </c>
      <c r="F60" s="23">
        <f t="shared" si="65"/>
        <v>0</v>
      </c>
      <c r="G60" s="23">
        <f t="shared" si="65"/>
        <v>0</v>
      </c>
      <c r="H60" s="23">
        <f t="shared" si="65"/>
        <v>0</v>
      </c>
      <c r="I60" s="23">
        <f t="shared" si="65"/>
        <v>0</v>
      </c>
      <c r="J60" s="23">
        <f t="shared" si="65"/>
        <v>0</v>
      </c>
      <c r="K60" s="23">
        <f t="shared" si="65"/>
        <v>0</v>
      </c>
      <c r="L60" s="23">
        <f t="shared" si="65"/>
        <v>0</v>
      </c>
      <c r="M60" s="23">
        <f t="shared" si="65"/>
        <v>0</v>
      </c>
      <c r="N60" s="23">
        <f t="shared" si="65"/>
        <v>0</v>
      </c>
      <c r="O60" s="23">
        <f t="shared" si="65"/>
        <v>0</v>
      </c>
      <c r="P60" s="23">
        <f t="shared" si="65"/>
        <v>0</v>
      </c>
      <c r="Q60" s="23">
        <f t="shared" si="65"/>
        <v>0</v>
      </c>
      <c r="R60" s="23">
        <f t="shared" si="65"/>
        <v>0</v>
      </c>
      <c r="S60" s="23">
        <f t="shared" si="65"/>
        <v>0</v>
      </c>
      <c r="T60" s="23">
        <f t="shared" si="65"/>
        <v>0</v>
      </c>
      <c r="U60" s="23">
        <f t="shared" si="65"/>
        <v>0</v>
      </c>
      <c r="V60" s="23">
        <f t="shared" si="65"/>
        <v>0</v>
      </c>
      <c r="W60" s="23">
        <f t="shared" si="65"/>
        <v>0</v>
      </c>
      <c r="X60" s="23">
        <f t="shared" si="65"/>
        <v>170106.52897378439</v>
      </c>
      <c r="Y60" s="23">
        <f t="shared" si="65"/>
        <v>170106.52897378439</v>
      </c>
      <c r="Z60" s="23">
        <f t="shared" si="65"/>
        <v>170106.52897378439</v>
      </c>
      <c r="AA60" s="23">
        <f t="shared" si="65"/>
        <v>170106.52897378439</v>
      </c>
      <c r="AB60" s="23">
        <f t="shared" si="65"/>
        <v>73968.827580229568</v>
      </c>
      <c r="AC60" s="23">
        <f t="shared" si="65"/>
        <v>73968.827580229568</v>
      </c>
      <c r="AD60" s="23">
        <f t="shared" si="65"/>
        <v>73968.827580229568</v>
      </c>
      <c r="AE60" s="23">
        <f t="shared" si="65"/>
        <v>73968.827580229568</v>
      </c>
      <c r="AF60" s="23">
        <f t="shared" si="65"/>
        <v>73968.827580229568</v>
      </c>
      <c r="AG60" s="23">
        <f t="shared" si="65"/>
        <v>73968.827580229568</v>
      </c>
      <c r="AH60" s="23">
        <f t="shared" si="65"/>
        <v>73968.827580229568</v>
      </c>
      <c r="AI60" s="23">
        <f t="shared" si="65"/>
        <v>73968.827580229568</v>
      </c>
      <c r="AJ60" s="23">
        <f t="shared" ref="AJ60:BP60" si="66">IF($D$17&gt;0,IF((AJ56+AJ58)&gt;IF($D$8&lt;AJ54,IF(AJ$54/12&lt;=$D$39,($D$44*$D$22)/12,IF(AJ$54/12&lt;=$E$39,($E$44*$D$22)/12,IF(AJ$54/12&lt;=$F$39,($F$44*$D$22)/12,IF(AJ$54/12&lt;=$G$39,($G$44*$D$22)/12,IF(AJ$54/12&lt;=$H$39,($H$44*$D$22)/12,IF(AJ$54/12&lt;=$I$39,($I$44*$D$22)/12,IF(AJ$54/12&lt;=$J$39,($J$44*$D$22)/12,IF(AJ$54/12&lt;=$K$39,($K$44*$D$22)/12,IF(AJ$54/12&lt;=$L$39,($L$44*$D$22)/12,IF(AJ$54/12&lt;=$M$39,($M$44*$D$22)/12,IF(AJ$54/12&lt;=$N$39,($N$44*$D$22)/12,IF(AJ$54/12&lt;=$O$39,($O$44*$D$22)/12,IF(AJ$54/12&lt;=$P$39,($P$44*$D$22)/12,IF(AJ$54/12&lt;=$Q$39,($Q$44*$D$22)/12,IF(AJ$54/12&lt;=$R$39,($R$44*$D$22)/12,IF(AJ$54/12&lt;=$S$39,($S$44*$D$22)/12,IF(AJ$54/12&lt;=$T$39,($T$44*$D$22)/12,IF(AJ$54/12&lt;=$U$39,($U$44*$D$22)/12,IF(AJ$54/12&lt;=$V$39,($V$44*$D$22)/12,IF(AJ$54/12&lt;=$W$39,($W$44*$D$22)/12,IF(AJ$54/12&lt;=$X$39,($X$44*$D$22)/12,IF(AJ$54/12&lt;=$Y$39,($Y$44*$D$22)/12,IF(AJ$54/12&lt;=$Z$39,($Z$44*$D$22)/12,IF(AJ$54/12&lt;=$AA$39,($AA$44*$D$22)/12,IF(AJ$54/12&lt;=$AB$39,($AB$44*$D$22)/12,IF(AJ$54/12&lt;=$AC$39,($AC$44*$D$22)/12,IF(AJ$54/12&lt;=$AD$39,($AD$44*$D$22)/12,IF(AJ$54/12&lt;=$AE$39,($AE$44*$D$22)/12,IF(AJ$54/12&lt;=$AF$39,($AF$44*$D$22)/12,IF(AJ$54/12&lt;=$AG$39,($AG$44*$D$22)/12,)))))))))))))))))))))))))))))),0),IF($D$8&lt;AJ54,IF(AJ$54/12&lt;=$D$39,($D$44*$D$22)/12,IF(AJ$54/12&lt;=$E$39,($E$44*$D$22)/12,IF(AJ$54/12&lt;=$F$39,($F$44*$D$22)/12,IF(AJ$54/12&lt;=$G$39,($G$44*$D$22)/12,IF(AJ$54/12&lt;=$H$39,($H$44*$D$22)/12,IF(AJ$54/12&lt;=$I$39,($I$44*$D$22)/12,IF(AJ$54/12&lt;=$J$39,($J$44*$D$22)/12,IF(AJ$54/12&lt;=$K$39,($K$44*$D$22)/12,IF(AJ$54/12&lt;=$L$39,($L$44*$D$22)/12,IF(AJ$54/12&lt;=$M$39,($M$44*$D$22)/12,IF(AJ$54/12&lt;=$N$39,($N$44*$D$22)/12,IF(AJ$54/12&lt;=$O$39,($O$44*$D$22)/12,IF(AJ$54/12&lt;=$P$39,($P$44*$D$22)/12,IF(AJ$54/12&lt;=$Q$39,($Q$44*$D$22)/12,IF(AJ$54/12&lt;=$R$39,($R$44*$D$22)/12,IF(AJ$54/12&lt;=$S$39,($S$44*$D$22)/12,IF(AJ$54/12&lt;=$T$39,($T$44*$D$22)/12,IF(AJ$54/12&lt;=$U$39,($U$44*$D$22)/12,IF(AJ$54/12&lt;=$V$39,($V$44*$D$22)/12,IF(AJ$54/12&lt;=$W$39,($W$44*$D$22)/12,IF(AJ$54/12&lt;=$X$39,($X$44*$D$22)/12,IF(AJ$54/12&lt;=$Y$39,($Y$44*$D$22)/12,IF(AJ$54/12&lt;=$Z$39,($Z$44*$D$22)/12,IF(AJ$54/12&lt;=$AA$39,($AA$44*$D$22)/12,IF(AJ$54/12&lt;=$AB$39,($AB$44*$D$22)/12,IF(AJ$54/12&lt;=$AC$39,($AC$44*$D$22)/12,IF(AJ$54/12&lt;=$AD$39,($AD$44*$D$22)/12,IF(AJ$54/12&lt;=$AE$39,($AE$44*$D$22)/12,IF(AJ$54/12&lt;=$AF$39,($AF$44*$D$22)/12,IF(AJ$54/12&lt;=$AG$39,($AG$44*$D$22)/12,)))))))))))))))))))))))))))))),0),(AJ56+AJ58)),0)</f>
        <v>73968.827580229568</v>
      </c>
      <c r="AK60" s="23">
        <f t="shared" si="66"/>
        <v>73968.827580229568</v>
      </c>
      <c r="AL60" s="23">
        <f t="shared" si="66"/>
        <v>73968.827580229568</v>
      </c>
      <c r="AM60" s="23">
        <f t="shared" si="66"/>
        <v>73968.827580229568</v>
      </c>
      <c r="AN60" s="23">
        <f t="shared" si="66"/>
        <v>102874.09712963637</v>
      </c>
      <c r="AO60" s="23">
        <f t="shared" si="66"/>
        <v>102874.09712963637</v>
      </c>
      <c r="AP60" s="23">
        <f t="shared" si="66"/>
        <v>102874.09712963637</v>
      </c>
      <c r="AQ60" s="23">
        <f t="shared" si="66"/>
        <v>102874.09712963637</v>
      </c>
      <c r="AR60" s="23">
        <f t="shared" si="66"/>
        <v>102874.09712963637</v>
      </c>
      <c r="AS60" s="23">
        <f t="shared" si="66"/>
        <v>102874.09712963637</v>
      </c>
      <c r="AT60" s="23">
        <f t="shared" si="66"/>
        <v>102874.09712963637</v>
      </c>
      <c r="AU60" s="23">
        <f t="shared" si="66"/>
        <v>102874.09712963637</v>
      </c>
      <c r="AV60" s="23">
        <f t="shared" si="66"/>
        <v>102874.09712963637</v>
      </c>
      <c r="AW60" s="23">
        <f t="shared" si="66"/>
        <v>102874.09712963637</v>
      </c>
      <c r="AX60" s="23">
        <f t="shared" si="66"/>
        <v>102874.09712963637</v>
      </c>
      <c r="AY60" s="23">
        <f t="shared" si="66"/>
        <v>102874.09712963637</v>
      </c>
      <c r="AZ60" s="23">
        <f t="shared" si="66"/>
        <v>133375.28698195878</v>
      </c>
      <c r="BA60" s="23">
        <f t="shared" si="66"/>
        <v>133375.28698195878</v>
      </c>
      <c r="BB60" s="23">
        <f t="shared" si="66"/>
        <v>133375.28698195878</v>
      </c>
      <c r="BC60" s="23">
        <f t="shared" si="66"/>
        <v>133375.28698195878</v>
      </c>
      <c r="BD60" s="23">
        <f t="shared" si="66"/>
        <v>133375.28698195878</v>
      </c>
      <c r="BE60" s="23">
        <f t="shared" si="66"/>
        <v>133375.28698195878</v>
      </c>
      <c r="BF60" s="23">
        <f t="shared" si="66"/>
        <v>133375.28698195878</v>
      </c>
      <c r="BG60" s="23">
        <f t="shared" si="66"/>
        <v>133375.28698195878</v>
      </c>
      <c r="BH60" s="23">
        <f t="shared" si="66"/>
        <v>133375.28698195878</v>
      </c>
      <c r="BI60" s="23">
        <f t="shared" si="66"/>
        <v>133375.28698195878</v>
      </c>
      <c r="BJ60" s="23">
        <f t="shared" si="66"/>
        <v>133375.28698195878</v>
      </c>
      <c r="BK60" s="23">
        <f t="shared" si="66"/>
        <v>133375.28698195878</v>
      </c>
      <c r="BL60" s="23">
        <f t="shared" si="66"/>
        <v>165558.2194253623</v>
      </c>
      <c r="BM60" s="23">
        <f t="shared" si="66"/>
        <v>165558.2194253623</v>
      </c>
      <c r="BN60" s="23">
        <f t="shared" si="66"/>
        <v>165558.2194253623</v>
      </c>
      <c r="BO60" s="23">
        <f t="shared" si="66"/>
        <v>165558.2194253623</v>
      </c>
      <c r="BP60" s="23">
        <f t="shared" si="66"/>
        <v>165558.2194253623</v>
      </c>
      <c r="BQ60" s="23">
        <f t="shared" ref="BQ60:EB60" si="67">IF($D$17&gt;0,IF((BQ56+BQ58)&gt;IF($D$8&lt;BQ54,IF(BQ$54/12&lt;=$D$39,($D$44*$D$22)/12,IF(BQ$54/12&lt;=$E$39,($E$44*$D$22)/12,IF(BQ$54/12&lt;=$F$39,($F$44*$D$22)/12,IF(BQ$54/12&lt;=$G$39,($G$44*$D$22)/12,IF(BQ$54/12&lt;=$H$39,($H$44*$D$22)/12,IF(BQ$54/12&lt;=$I$39,($I$44*$D$22)/12,IF(BQ$54/12&lt;=$J$39,($J$44*$D$22)/12,IF(BQ$54/12&lt;=$K$39,($K$44*$D$22)/12,IF(BQ$54/12&lt;=$L$39,($L$44*$D$22)/12,IF(BQ$54/12&lt;=$M$39,($M$44*$D$22)/12,IF(BQ$54/12&lt;=$N$39,($N$44*$D$22)/12,IF(BQ$54/12&lt;=$O$39,($O$44*$D$22)/12,IF(BQ$54/12&lt;=$P$39,($P$44*$D$22)/12,IF(BQ$54/12&lt;=$Q$39,($Q$44*$D$22)/12,IF(BQ$54/12&lt;=$R$39,($R$44*$D$22)/12,IF(BQ$54/12&lt;=$S$39,($S$44*$D$22)/12,IF(BQ$54/12&lt;=$T$39,($T$44*$D$22)/12,IF(BQ$54/12&lt;=$U$39,($U$44*$D$22)/12,IF(BQ$54/12&lt;=$V$39,($V$44*$D$22)/12,IF(BQ$54/12&lt;=$W$39,($W$44*$D$22)/12,IF(BQ$54/12&lt;=$X$39,($X$44*$D$22)/12,IF(BQ$54/12&lt;=$Y$39,($Y$44*$D$22)/12,IF(BQ$54/12&lt;=$Z$39,($Z$44*$D$22)/12,IF(BQ$54/12&lt;=$AA$39,($AA$44*$D$22)/12,IF(BQ$54/12&lt;=$AB$39,($AB$44*$D$22)/12,IF(BQ$54/12&lt;=$AC$39,($AC$44*$D$22)/12,IF(BQ$54/12&lt;=$AD$39,($AD$44*$D$22)/12,IF(BQ$54/12&lt;=$AE$39,($AE$44*$D$22)/12,IF(BQ$54/12&lt;=$AF$39,($AF$44*$D$22)/12,IF(BQ$54/12&lt;=$AG$39,($AG$44*$D$22)/12,)))))))))))))))))))))))))))))),0),IF($D$8&lt;BQ54,IF(BQ$54/12&lt;=$D$39,($D$44*$D$22)/12,IF(BQ$54/12&lt;=$E$39,($E$44*$D$22)/12,IF(BQ$54/12&lt;=$F$39,($F$44*$D$22)/12,IF(BQ$54/12&lt;=$G$39,($G$44*$D$22)/12,IF(BQ$54/12&lt;=$H$39,($H$44*$D$22)/12,IF(BQ$54/12&lt;=$I$39,($I$44*$D$22)/12,IF(BQ$54/12&lt;=$J$39,($J$44*$D$22)/12,IF(BQ$54/12&lt;=$K$39,($K$44*$D$22)/12,IF(BQ$54/12&lt;=$L$39,($L$44*$D$22)/12,IF(BQ$54/12&lt;=$M$39,($M$44*$D$22)/12,IF(BQ$54/12&lt;=$N$39,($N$44*$D$22)/12,IF(BQ$54/12&lt;=$O$39,($O$44*$D$22)/12,IF(BQ$54/12&lt;=$P$39,($P$44*$D$22)/12,IF(BQ$54/12&lt;=$Q$39,($Q$44*$D$22)/12,IF(BQ$54/12&lt;=$R$39,($R$44*$D$22)/12,IF(BQ$54/12&lt;=$S$39,($S$44*$D$22)/12,IF(BQ$54/12&lt;=$T$39,($T$44*$D$22)/12,IF(BQ$54/12&lt;=$U$39,($U$44*$D$22)/12,IF(BQ$54/12&lt;=$V$39,($V$44*$D$22)/12,IF(BQ$54/12&lt;=$W$39,($W$44*$D$22)/12,IF(BQ$54/12&lt;=$X$39,($X$44*$D$22)/12,IF(BQ$54/12&lt;=$Y$39,($Y$44*$D$22)/12,IF(BQ$54/12&lt;=$Z$39,($Z$44*$D$22)/12,IF(BQ$54/12&lt;=$AA$39,($AA$44*$D$22)/12,IF(BQ$54/12&lt;=$AB$39,($AB$44*$D$22)/12,IF(BQ$54/12&lt;=$AC$39,($AC$44*$D$22)/12,IF(BQ$54/12&lt;=$AD$39,($AD$44*$D$22)/12,IF(BQ$54/12&lt;=$AE$39,($AE$44*$D$22)/12,IF(BQ$54/12&lt;=$AF$39,($AF$44*$D$22)/12,IF(BQ$54/12&lt;=$AG$39,($AG$44*$D$22)/12,)))))))))))))))))))))))))))))),0),(BQ56+BQ58)),0)</f>
        <v>165558.2194253623</v>
      </c>
      <c r="BR60" s="23">
        <f t="shared" si="67"/>
        <v>165558.2194253623</v>
      </c>
      <c r="BS60" s="23">
        <f t="shared" si="67"/>
        <v>165558.2194253623</v>
      </c>
      <c r="BT60" s="23">
        <f t="shared" si="67"/>
        <v>165558.2194253623</v>
      </c>
      <c r="BU60" s="23">
        <f t="shared" si="67"/>
        <v>165558.2194253623</v>
      </c>
      <c r="BV60" s="23">
        <f t="shared" si="67"/>
        <v>165558.2194253623</v>
      </c>
      <c r="BW60" s="23">
        <f t="shared" si="67"/>
        <v>165558.2194253623</v>
      </c>
      <c r="BX60" s="23">
        <f t="shared" si="67"/>
        <v>199513.2489133385</v>
      </c>
      <c r="BY60" s="23">
        <f t="shared" si="67"/>
        <v>199513.2489133385</v>
      </c>
      <c r="BZ60" s="23">
        <f t="shared" si="67"/>
        <v>199513.2489133385</v>
      </c>
      <c r="CA60" s="23">
        <f t="shared" si="67"/>
        <v>199513.2489133385</v>
      </c>
      <c r="CB60" s="23">
        <f t="shared" si="67"/>
        <v>199513.2489133385</v>
      </c>
      <c r="CC60" s="23">
        <f t="shared" si="67"/>
        <v>199513.2489133385</v>
      </c>
      <c r="CD60" s="23">
        <f t="shared" si="67"/>
        <v>199513.2489133385</v>
      </c>
      <c r="CE60" s="23">
        <f t="shared" si="67"/>
        <v>199513.2489133385</v>
      </c>
      <c r="CF60" s="23">
        <f t="shared" si="67"/>
        <v>199513.2489133385</v>
      </c>
      <c r="CG60" s="23">
        <f t="shared" si="67"/>
        <v>199513.2489133385</v>
      </c>
      <c r="CH60" s="23">
        <f t="shared" si="67"/>
        <v>199513.2489133385</v>
      </c>
      <c r="CI60" s="23">
        <f t="shared" si="67"/>
        <v>199513.2489133385</v>
      </c>
      <c r="CJ60" s="23">
        <f t="shared" si="67"/>
        <v>235335.49831501252</v>
      </c>
      <c r="CK60" s="23">
        <f t="shared" si="67"/>
        <v>235335.49831501252</v>
      </c>
      <c r="CL60" s="23">
        <f t="shared" si="67"/>
        <v>235335.49831501252</v>
      </c>
      <c r="CM60" s="23">
        <f t="shared" si="67"/>
        <v>235335.49831501252</v>
      </c>
      <c r="CN60" s="23">
        <f t="shared" si="67"/>
        <v>235335.49831501252</v>
      </c>
      <c r="CO60" s="23">
        <f t="shared" si="67"/>
        <v>235335.49831501252</v>
      </c>
      <c r="CP60" s="23">
        <f t="shared" si="67"/>
        <v>235335.49831501252</v>
      </c>
      <c r="CQ60" s="23">
        <f t="shared" si="67"/>
        <v>235335.49831501252</v>
      </c>
      <c r="CR60" s="23">
        <f t="shared" si="67"/>
        <v>235335.49831501252</v>
      </c>
      <c r="CS60" s="23">
        <f t="shared" si="67"/>
        <v>235335.49831501252</v>
      </c>
      <c r="CT60" s="23">
        <f t="shared" si="67"/>
        <v>235335.49831501252</v>
      </c>
      <c r="CU60" s="23">
        <f t="shared" si="67"/>
        <v>235335.49831501252</v>
      </c>
      <c r="CV60" s="23">
        <f t="shared" si="67"/>
        <v>273125.10736364132</v>
      </c>
      <c r="CW60" s="23">
        <f t="shared" si="67"/>
        <v>273125.10736364132</v>
      </c>
      <c r="CX60" s="23">
        <f t="shared" si="67"/>
        <v>273125.10736364132</v>
      </c>
      <c r="CY60" s="23">
        <f t="shared" si="67"/>
        <v>273125.10736364132</v>
      </c>
      <c r="CZ60" s="23">
        <f t="shared" si="67"/>
        <v>273125.10736364132</v>
      </c>
      <c r="DA60" s="23">
        <f t="shared" si="67"/>
        <v>273125.10736364132</v>
      </c>
      <c r="DB60" s="23">
        <f t="shared" si="67"/>
        <v>273125.10736364132</v>
      </c>
      <c r="DC60" s="23">
        <f t="shared" si="67"/>
        <v>273125.10736364132</v>
      </c>
      <c r="DD60" s="23">
        <f t="shared" si="67"/>
        <v>273125.10736364132</v>
      </c>
      <c r="DE60" s="23">
        <f t="shared" si="67"/>
        <v>273125.10736364132</v>
      </c>
      <c r="DF60" s="23">
        <f t="shared" si="67"/>
        <v>273125.10736364132</v>
      </c>
      <c r="DG60" s="23">
        <f t="shared" si="67"/>
        <v>273125.10736364132</v>
      </c>
      <c r="DH60" s="23">
        <f t="shared" si="67"/>
        <v>312987.49392864713</v>
      </c>
      <c r="DI60" s="23">
        <f t="shared" si="67"/>
        <v>312987.49392864713</v>
      </c>
      <c r="DJ60" s="23">
        <f t="shared" si="67"/>
        <v>312987.49392864713</v>
      </c>
      <c r="DK60" s="23">
        <f t="shared" si="67"/>
        <v>312987.49392864713</v>
      </c>
      <c r="DL60" s="23">
        <f t="shared" si="67"/>
        <v>312987.49392864713</v>
      </c>
      <c r="DM60" s="23">
        <f t="shared" si="67"/>
        <v>312987.49392864713</v>
      </c>
      <c r="DN60" s="23">
        <f t="shared" si="67"/>
        <v>312987.49392864713</v>
      </c>
      <c r="DO60" s="23">
        <f t="shared" si="67"/>
        <v>312987.49392864713</v>
      </c>
      <c r="DP60" s="23">
        <f t="shared" si="67"/>
        <v>312987.49392864713</v>
      </c>
      <c r="DQ60" s="23">
        <f t="shared" si="67"/>
        <v>312987.49392864713</v>
      </c>
      <c r="DR60" s="23">
        <f t="shared" si="67"/>
        <v>312987.49392864713</v>
      </c>
      <c r="DS60" s="23">
        <f t="shared" si="67"/>
        <v>312987.49392864713</v>
      </c>
      <c r="DT60" s="23">
        <f t="shared" si="67"/>
        <v>355033.62876840675</v>
      </c>
      <c r="DU60" s="23">
        <f t="shared" si="67"/>
        <v>355033.62876840675</v>
      </c>
      <c r="DV60" s="23">
        <f t="shared" si="67"/>
        <v>355033.62876840675</v>
      </c>
      <c r="DW60" s="23">
        <f t="shared" si="67"/>
        <v>355033.62876840675</v>
      </c>
      <c r="DX60" s="23">
        <f t="shared" si="67"/>
        <v>355033.62876840675</v>
      </c>
      <c r="DY60" s="23">
        <f t="shared" si="67"/>
        <v>355033.62876840675</v>
      </c>
      <c r="DZ60" s="23">
        <f t="shared" si="67"/>
        <v>355033.62876840675</v>
      </c>
      <c r="EA60" s="23">
        <f t="shared" si="67"/>
        <v>355033.62876840675</v>
      </c>
      <c r="EB60" s="23">
        <f t="shared" si="67"/>
        <v>355033.62876840675</v>
      </c>
      <c r="EC60" s="23">
        <f t="shared" ref="EC60:GN60" si="68">IF($D$17&gt;0,IF((EC56+EC58)&gt;IF($D$8&lt;EC54,IF(EC$54/12&lt;=$D$39,($D$44*$D$22)/12,IF(EC$54/12&lt;=$E$39,($E$44*$D$22)/12,IF(EC$54/12&lt;=$F$39,($F$44*$D$22)/12,IF(EC$54/12&lt;=$G$39,($G$44*$D$22)/12,IF(EC$54/12&lt;=$H$39,($H$44*$D$22)/12,IF(EC$54/12&lt;=$I$39,($I$44*$D$22)/12,IF(EC$54/12&lt;=$J$39,($J$44*$D$22)/12,IF(EC$54/12&lt;=$K$39,($K$44*$D$22)/12,IF(EC$54/12&lt;=$L$39,($L$44*$D$22)/12,IF(EC$54/12&lt;=$M$39,($M$44*$D$22)/12,IF(EC$54/12&lt;=$N$39,($N$44*$D$22)/12,IF(EC$54/12&lt;=$O$39,($O$44*$D$22)/12,IF(EC$54/12&lt;=$P$39,($P$44*$D$22)/12,IF(EC$54/12&lt;=$Q$39,($Q$44*$D$22)/12,IF(EC$54/12&lt;=$R$39,($R$44*$D$22)/12,IF(EC$54/12&lt;=$S$39,($S$44*$D$22)/12,IF(EC$54/12&lt;=$T$39,($T$44*$D$22)/12,IF(EC$54/12&lt;=$U$39,($U$44*$D$22)/12,IF(EC$54/12&lt;=$V$39,($V$44*$D$22)/12,IF(EC$54/12&lt;=$W$39,($W$44*$D$22)/12,IF(EC$54/12&lt;=$X$39,($X$44*$D$22)/12,IF(EC$54/12&lt;=$Y$39,($Y$44*$D$22)/12,IF(EC$54/12&lt;=$Z$39,($Z$44*$D$22)/12,IF(EC$54/12&lt;=$AA$39,($AA$44*$D$22)/12,IF(EC$54/12&lt;=$AB$39,($AB$44*$D$22)/12,IF(EC$54/12&lt;=$AC$39,($AC$44*$D$22)/12,IF(EC$54/12&lt;=$AD$39,($AD$44*$D$22)/12,IF(EC$54/12&lt;=$AE$39,($AE$44*$D$22)/12,IF(EC$54/12&lt;=$AF$39,($AF$44*$D$22)/12,IF(EC$54/12&lt;=$AG$39,($AG$44*$D$22)/12,)))))))))))))))))))))))))))))),0),IF($D$8&lt;EC54,IF(EC$54/12&lt;=$D$39,($D$44*$D$22)/12,IF(EC$54/12&lt;=$E$39,($E$44*$D$22)/12,IF(EC$54/12&lt;=$F$39,($F$44*$D$22)/12,IF(EC$54/12&lt;=$G$39,($G$44*$D$22)/12,IF(EC$54/12&lt;=$H$39,($H$44*$D$22)/12,IF(EC$54/12&lt;=$I$39,($I$44*$D$22)/12,IF(EC$54/12&lt;=$J$39,($J$44*$D$22)/12,IF(EC$54/12&lt;=$K$39,($K$44*$D$22)/12,IF(EC$54/12&lt;=$L$39,($L$44*$D$22)/12,IF(EC$54/12&lt;=$M$39,($M$44*$D$22)/12,IF(EC$54/12&lt;=$N$39,($N$44*$D$22)/12,IF(EC$54/12&lt;=$O$39,($O$44*$D$22)/12,IF(EC$54/12&lt;=$P$39,($P$44*$D$22)/12,IF(EC$54/12&lt;=$Q$39,($Q$44*$D$22)/12,IF(EC$54/12&lt;=$R$39,($R$44*$D$22)/12,IF(EC$54/12&lt;=$S$39,($S$44*$D$22)/12,IF(EC$54/12&lt;=$T$39,($T$44*$D$22)/12,IF(EC$54/12&lt;=$U$39,($U$44*$D$22)/12,IF(EC$54/12&lt;=$V$39,($V$44*$D$22)/12,IF(EC$54/12&lt;=$W$39,($W$44*$D$22)/12,IF(EC$54/12&lt;=$X$39,($X$44*$D$22)/12,IF(EC$54/12&lt;=$Y$39,($Y$44*$D$22)/12,IF(EC$54/12&lt;=$Z$39,($Z$44*$D$22)/12,IF(EC$54/12&lt;=$AA$39,($AA$44*$D$22)/12,IF(EC$54/12&lt;=$AB$39,($AB$44*$D$22)/12,IF(EC$54/12&lt;=$AC$39,($AC$44*$D$22)/12,IF(EC$54/12&lt;=$AD$39,($AD$44*$D$22)/12,IF(EC$54/12&lt;=$AE$39,($AE$44*$D$22)/12,IF(EC$54/12&lt;=$AF$39,($AF$44*$D$22)/12,IF(EC$54/12&lt;=$AG$39,($AG$44*$D$22)/12,)))))))))))))))))))))))))))))),0),(EC56+EC58)),0)</f>
        <v>355033.62876840675</v>
      </c>
      <c r="ED60" s="23">
        <f t="shared" si="68"/>
        <v>355033.62876840675</v>
      </c>
      <c r="EE60" s="23">
        <f t="shared" si="68"/>
        <v>355033.62876840675</v>
      </c>
      <c r="EF60" s="23">
        <f t="shared" si="68"/>
        <v>399380.32445451827</v>
      </c>
      <c r="EG60" s="23">
        <f t="shared" si="68"/>
        <v>399380.32445451827</v>
      </c>
      <c r="EH60" s="23">
        <f t="shared" si="68"/>
        <v>399380.32445451827</v>
      </c>
      <c r="EI60" s="23">
        <f t="shared" si="68"/>
        <v>399380.32445451827</v>
      </c>
      <c r="EJ60" s="23">
        <f t="shared" si="68"/>
        <v>399380.32445451827</v>
      </c>
      <c r="EK60" s="23">
        <f t="shared" si="68"/>
        <v>399380.32445451827</v>
      </c>
      <c r="EL60" s="23">
        <f t="shared" si="68"/>
        <v>399380.32445451827</v>
      </c>
      <c r="EM60" s="23">
        <f t="shared" si="68"/>
        <v>399380.32445451827</v>
      </c>
      <c r="EN60" s="23">
        <f t="shared" si="68"/>
        <v>399380.32445451827</v>
      </c>
      <c r="EO60" s="23">
        <f t="shared" si="68"/>
        <v>399380.32445451827</v>
      </c>
      <c r="EP60" s="23">
        <f t="shared" si="68"/>
        <v>399380.32445451827</v>
      </c>
      <c r="EQ60" s="23">
        <f t="shared" si="68"/>
        <v>399380.32445451827</v>
      </c>
      <c r="ER60" s="23">
        <f t="shared" si="68"/>
        <v>446150.53919347323</v>
      </c>
      <c r="ES60" s="23">
        <f t="shared" si="68"/>
        <v>446150.53919347323</v>
      </c>
      <c r="ET60" s="23">
        <f t="shared" si="68"/>
        <v>446150.53919347323</v>
      </c>
      <c r="EU60" s="23">
        <f t="shared" si="68"/>
        <v>446150.53919347323</v>
      </c>
      <c r="EV60" s="23">
        <f t="shared" si="68"/>
        <v>446150.53919347323</v>
      </c>
      <c r="EW60" s="23">
        <f t="shared" si="68"/>
        <v>446150.53919347323</v>
      </c>
      <c r="EX60" s="23">
        <f t="shared" si="68"/>
        <v>446150.53919347323</v>
      </c>
      <c r="EY60" s="23">
        <f t="shared" si="68"/>
        <v>446150.53919347323</v>
      </c>
      <c r="EZ60" s="23">
        <f t="shared" si="68"/>
        <v>446150.53919347323</v>
      </c>
      <c r="FA60" s="23">
        <f t="shared" si="68"/>
        <v>446150.53919347323</v>
      </c>
      <c r="FB60" s="23">
        <f t="shared" si="68"/>
        <v>446150.53919347323</v>
      </c>
      <c r="FC60" s="23">
        <f t="shared" si="68"/>
        <v>446150.53919347323</v>
      </c>
      <c r="FD60" s="23">
        <f t="shared" si="68"/>
        <v>495473.69630865619</v>
      </c>
      <c r="FE60" s="23">
        <f t="shared" si="68"/>
        <v>495473.69630865619</v>
      </c>
      <c r="FF60" s="23">
        <f t="shared" si="68"/>
        <v>495473.69630865619</v>
      </c>
      <c r="FG60" s="23">
        <f t="shared" si="68"/>
        <v>495473.69630865619</v>
      </c>
      <c r="FH60" s="23">
        <f t="shared" si="68"/>
        <v>495473.69630865619</v>
      </c>
      <c r="FI60" s="23">
        <f t="shared" si="68"/>
        <v>495473.69630865619</v>
      </c>
      <c r="FJ60" s="23">
        <f t="shared" si="68"/>
        <v>495473.69630865619</v>
      </c>
      <c r="FK60" s="23">
        <f t="shared" si="68"/>
        <v>495473.69630865619</v>
      </c>
      <c r="FL60" s="23">
        <f t="shared" si="68"/>
        <v>495473.69630865619</v>
      </c>
      <c r="FM60" s="23">
        <f t="shared" si="68"/>
        <v>495473.69630865619</v>
      </c>
      <c r="FN60" s="23">
        <f t="shared" si="68"/>
        <v>495473.69630865619</v>
      </c>
      <c r="FO60" s="23">
        <f t="shared" si="68"/>
        <v>495473.69630865619</v>
      </c>
      <c r="FP60" s="23">
        <f t="shared" si="68"/>
        <v>547486.02018444904</v>
      </c>
      <c r="FQ60" s="23">
        <f t="shared" si="68"/>
        <v>547486.02018444904</v>
      </c>
      <c r="FR60" s="23">
        <f t="shared" si="68"/>
        <v>547486.02018444904</v>
      </c>
      <c r="FS60" s="23">
        <f t="shared" si="68"/>
        <v>547486.02018444904</v>
      </c>
      <c r="FT60" s="23">
        <f t="shared" si="68"/>
        <v>547486.02018444904</v>
      </c>
      <c r="FU60" s="23">
        <f t="shared" si="68"/>
        <v>547486.02018444904</v>
      </c>
      <c r="FV60" s="23">
        <f t="shared" si="68"/>
        <v>547486.02018444904</v>
      </c>
      <c r="FW60" s="23">
        <f t="shared" si="68"/>
        <v>547486.02018444904</v>
      </c>
      <c r="FX60" s="23">
        <f t="shared" si="68"/>
        <v>547486.02018444904</v>
      </c>
      <c r="FY60" s="23">
        <f t="shared" si="68"/>
        <v>547486.02018444904</v>
      </c>
      <c r="FZ60" s="23">
        <f t="shared" si="68"/>
        <v>547486.02018444904</v>
      </c>
      <c r="GA60" s="23">
        <f t="shared" si="68"/>
        <v>547486.02018444904</v>
      </c>
      <c r="GB60" s="23">
        <f t="shared" si="68"/>
        <v>602330.88951507676</v>
      </c>
      <c r="GC60" s="23">
        <f t="shared" si="68"/>
        <v>602330.88951507676</v>
      </c>
      <c r="GD60" s="23">
        <f t="shared" si="68"/>
        <v>602330.88951507676</v>
      </c>
      <c r="GE60" s="23">
        <f t="shared" si="68"/>
        <v>602330.88951507676</v>
      </c>
      <c r="GF60" s="23">
        <f t="shared" si="68"/>
        <v>602330.88951507676</v>
      </c>
      <c r="GG60" s="23">
        <f t="shared" si="68"/>
        <v>602330.88951507676</v>
      </c>
      <c r="GH60" s="23">
        <f t="shared" si="68"/>
        <v>602330.88951507676</v>
      </c>
      <c r="GI60" s="23">
        <f t="shared" si="68"/>
        <v>602330.88951507676</v>
      </c>
      <c r="GJ60" s="23">
        <f t="shared" si="68"/>
        <v>602330.88951507676</v>
      </c>
      <c r="GK60" s="23">
        <f t="shared" si="68"/>
        <v>602330.88951507676</v>
      </c>
      <c r="GL60" s="23">
        <f t="shared" si="68"/>
        <v>602330.88951507676</v>
      </c>
      <c r="GM60" s="23">
        <f t="shared" si="68"/>
        <v>602330.88951507676</v>
      </c>
      <c r="GN60" s="23">
        <f t="shared" si="68"/>
        <v>660159.20874372253</v>
      </c>
      <c r="GO60" s="23">
        <f t="shared" ref="GO60:IZ60" si="69">IF($D$17&gt;0,IF((GO56+GO58)&gt;IF($D$8&lt;GO54,IF(GO$54/12&lt;=$D$39,($D$44*$D$22)/12,IF(GO$54/12&lt;=$E$39,($E$44*$D$22)/12,IF(GO$54/12&lt;=$F$39,($F$44*$D$22)/12,IF(GO$54/12&lt;=$G$39,($G$44*$D$22)/12,IF(GO$54/12&lt;=$H$39,($H$44*$D$22)/12,IF(GO$54/12&lt;=$I$39,($I$44*$D$22)/12,IF(GO$54/12&lt;=$J$39,($J$44*$D$22)/12,IF(GO$54/12&lt;=$K$39,($K$44*$D$22)/12,IF(GO$54/12&lt;=$L$39,($L$44*$D$22)/12,IF(GO$54/12&lt;=$M$39,($M$44*$D$22)/12,IF(GO$54/12&lt;=$N$39,($N$44*$D$22)/12,IF(GO$54/12&lt;=$O$39,($O$44*$D$22)/12,IF(GO$54/12&lt;=$P$39,($P$44*$D$22)/12,IF(GO$54/12&lt;=$Q$39,($Q$44*$D$22)/12,IF(GO$54/12&lt;=$R$39,($R$44*$D$22)/12,IF(GO$54/12&lt;=$S$39,($S$44*$D$22)/12,IF(GO$54/12&lt;=$T$39,($T$44*$D$22)/12,IF(GO$54/12&lt;=$U$39,($U$44*$D$22)/12,IF(GO$54/12&lt;=$V$39,($V$44*$D$22)/12,IF(GO$54/12&lt;=$W$39,($W$44*$D$22)/12,IF(GO$54/12&lt;=$X$39,($X$44*$D$22)/12,IF(GO$54/12&lt;=$Y$39,($Y$44*$D$22)/12,IF(GO$54/12&lt;=$Z$39,($Z$44*$D$22)/12,IF(GO$54/12&lt;=$AA$39,($AA$44*$D$22)/12,IF(GO$54/12&lt;=$AB$39,($AB$44*$D$22)/12,IF(GO$54/12&lt;=$AC$39,($AC$44*$D$22)/12,IF(GO$54/12&lt;=$AD$39,($AD$44*$D$22)/12,IF(GO$54/12&lt;=$AE$39,($AE$44*$D$22)/12,IF(GO$54/12&lt;=$AF$39,($AF$44*$D$22)/12,IF(GO$54/12&lt;=$AG$39,($AG$44*$D$22)/12,)))))))))))))))))))))))))))))),0),IF($D$8&lt;GO54,IF(GO$54/12&lt;=$D$39,($D$44*$D$22)/12,IF(GO$54/12&lt;=$E$39,($E$44*$D$22)/12,IF(GO$54/12&lt;=$F$39,($F$44*$D$22)/12,IF(GO$54/12&lt;=$G$39,($G$44*$D$22)/12,IF(GO$54/12&lt;=$H$39,($H$44*$D$22)/12,IF(GO$54/12&lt;=$I$39,($I$44*$D$22)/12,IF(GO$54/12&lt;=$J$39,($J$44*$D$22)/12,IF(GO$54/12&lt;=$K$39,($K$44*$D$22)/12,IF(GO$54/12&lt;=$L$39,($L$44*$D$22)/12,IF(GO$54/12&lt;=$M$39,($M$44*$D$22)/12,IF(GO$54/12&lt;=$N$39,($N$44*$D$22)/12,IF(GO$54/12&lt;=$O$39,($O$44*$D$22)/12,IF(GO$54/12&lt;=$P$39,($P$44*$D$22)/12,IF(GO$54/12&lt;=$Q$39,($Q$44*$D$22)/12,IF(GO$54/12&lt;=$R$39,($R$44*$D$22)/12,IF(GO$54/12&lt;=$S$39,($S$44*$D$22)/12,IF(GO$54/12&lt;=$T$39,($T$44*$D$22)/12,IF(GO$54/12&lt;=$U$39,($U$44*$D$22)/12,IF(GO$54/12&lt;=$V$39,($V$44*$D$22)/12,IF(GO$54/12&lt;=$W$39,($W$44*$D$22)/12,IF(GO$54/12&lt;=$X$39,($X$44*$D$22)/12,IF(GO$54/12&lt;=$Y$39,($Y$44*$D$22)/12,IF(GO$54/12&lt;=$Z$39,($Z$44*$D$22)/12,IF(GO$54/12&lt;=$AA$39,($AA$44*$D$22)/12,IF(GO$54/12&lt;=$AB$39,($AB$44*$D$22)/12,IF(GO$54/12&lt;=$AC$39,($AC$44*$D$22)/12,IF(GO$54/12&lt;=$AD$39,($AD$44*$D$22)/12,IF(GO$54/12&lt;=$AE$39,($AE$44*$D$22)/12,IF(GO$54/12&lt;=$AF$39,($AF$44*$D$22)/12,IF(GO$54/12&lt;=$AG$39,($AG$44*$D$22)/12,)))))))))))))))))))))))))))))),0),(GO56+GO58)),0)</f>
        <v>660159.20874372253</v>
      </c>
      <c r="GP60" s="23">
        <f t="shared" si="69"/>
        <v>660159.20874372253</v>
      </c>
      <c r="GQ60" s="23">
        <f t="shared" si="69"/>
        <v>660159.20874372253</v>
      </c>
      <c r="GR60" s="23">
        <f t="shared" si="69"/>
        <v>660159.20874372253</v>
      </c>
      <c r="GS60" s="23">
        <f t="shared" si="69"/>
        <v>660159.20874372253</v>
      </c>
      <c r="GT60" s="23">
        <f t="shared" si="69"/>
        <v>660159.20874372253</v>
      </c>
      <c r="GU60" s="23">
        <f t="shared" si="69"/>
        <v>660159.20874372253</v>
      </c>
      <c r="GV60" s="23">
        <f t="shared" si="69"/>
        <v>660159.20874372253</v>
      </c>
      <c r="GW60" s="23">
        <f t="shared" si="69"/>
        <v>660159.20874372253</v>
      </c>
      <c r="GX60" s="23">
        <f t="shared" si="69"/>
        <v>660159.20874372253</v>
      </c>
      <c r="GY60" s="23">
        <f t="shared" si="69"/>
        <v>660159.20874372253</v>
      </c>
      <c r="GZ60" s="23">
        <f t="shared" si="69"/>
        <v>721129.79862254672</v>
      </c>
      <c r="HA60" s="23">
        <f t="shared" si="69"/>
        <v>721129.79862254672</v>
      </c>
      <c r="HB60" s="23">
        <f t="shared" si="69"/>
        <v>721129.79862254672</v>
      </c>
      <c r="HC60" s="23">
        <f t="shared" si="69"/>
        <v>721129.79862254672</v>
      </c>
      <c r="HD60" s="23">
        <f t="shared" si="69"/>
        <v>721129.79862254672</v>
      </c>
      <c r="HE60" s="23">
        <f t="shared" si="69"/>
        <v>721129.79862254672</v>
      </c>
      <c r="HF60" s="23">
        <f t="shared" si="69"/>
        <v>721129.79862254672</v>
      </c>
      <c r="HG60" s="23">
        <f t="shared" si="69"/>
        <v>721129.79862254672</v>
      </c>
      <c r="HH60" s="23">
        <f t="shared" si="69"/>
        <v>721129.79862254672</v>
      </c>
      <c r="HI60" s="23">
        <f t="shared" si="69"/>
        <v>721129.79862254672</v>
      </c>
      <c r="HJ60" s="23">
        <f t="shared" si="69"/>
        <v>721129.79862254672</v>
      </c>
      <c r="HK60" s="23">
        <f t="shared" si="69"/>
        <v>721129.79862254672</v>
      </c>
      <c r="HL60" s="23">
        <f t="shared" si="69"/>
        <v>785409.80687160871</v>
      </c>
      <c r="HM60" s="23">
        <f t="shared" si="69"/>
        <v>785409.80687160871</v>
      </c>
      <c r="HN60" s="23">
        <f t="shared" si="69"/>
        <v>785409.80687160871</v>
      </c>
      <c r="HO60" s="23">
        <f t="shared" si="69"/>
        <v>785409.80687160871</v>
      </c>
      <c r="HP60" s="23">
        <f t="shared" si="69"/>
        <v>785409.80687160871</v>
      </c>
      <c r="HQ60" s="23">
        <f t="shared" si="69"/>
        <v>785409.80687160871</v>
      </c>
      <c r="HR60" s="23">
        <f t="shared" si="69"/>
        <v>785409.80687160871</v>
      </c>
      <c r="HS60" s="23">
        <f t="shared" si="69"/>
        <v>785409.80687160871</v>
      </c>
      <c r="HT60" s="23">
        <f t="shared" si="69"/>
        <v>785409.80687160871</v>
      </c>
      <c r="HU60" s="23">
        <f t="shared" si="69"/>
        <v>785409.80687160871</v>
      </c>
      <c r="HV60" s="23">
        <f t="shared" si="69"/>
        <v>785409.80687160871</v>
      </c>
      <c r="HW60" s="23">
        <f t="shared" si="69"/>
        <v>785409.80687160871</v>
      </c>
      <c r="HX60" s="23">
        <f t="shared" si="69"/>
        <v>853175.13996447157</v>
      </c>
      <c r="HY60" s="23">
        <f t="shared" si="69"/>
        <v>853175.13996447157</v>
      </c>
      <c r="HZ60" s="23">
        <f t="shared" si="69"/>
        <v>853175.13996447157</v>
      </c>
      <c r="IA60" s="23">
        <f t="shared" si="69"/>
        <v>853175.13996447157</v>
      </c>
      <c r="IB60" s="23">
        <f t="shared" si="69"/>
        <v>853175.13996447157</v>
      </c>
      <c r="IC60" s="23">
        <f t="shared" si="69"/>
        <v>853175.13996447157</v>
      </c>
      <c r="ID60" s="23">
        <f t="shared" si="69"/>
        <v>853175.13996447157</v>
      </c>
      <c r="IE60" s="23">
        <f t="shared" si="69"/>
        <v>853175.13996447157</v>
      </c>
      <c r="IF60" s="23">
        <f t="shared" si="69"/>
        <v>853175.13996447157</v>
      </c>
      <c r="IG60" s="23">
        <f t="shared" si="69"/>
        <v>853175.13996447157</v>
      </c>
      <c r="IH60" s="23">
        <f t="shared" si="69"/>
        <v>853175.13996447157</v>
      </c>
      <c r="II60" s="23">
        <f t="shared" si="69"/>
        <v>853175.13996447157</v>
      </c>
      <c r="IJ60" s="23">
        <f t="shared" si="69"/>
        <v>1317685.0552482174</v>
      </c>
      <c r="IK60" s="23">
        <f t="shared" si="69"/>
        <v>1317685.0552482174</v>
      </c>
      <c r="IL60" s="23">
        <f t="shared" si="69"/>
        <v>1317685.0552482174</v>
      </c>
      <c r="IM60" s="23">
        <f t="shared" si="69"/>
        <v>354633.579753456</v>
      </c>
      <c r="IN60" s="23">
        <f t="shared" si="69"/>
        <v>0</v>
      </c>
      <c r="IO60" s="23">
        <f t="shared" si="69"/>
        <v>0</v>
      </c>
      <c r="IP60" s="23">
        <f t="shared" si="69"/>
        <v>0</v>
      </c>
      <c r="IQ60" s="23">
        <f t="shared" si="69"/>
        <v>0</v>
      </c>
      <c r="IR60" s="23">
        <f t="shared" si="69"/>
        <v>0</v>
      </c>
      <c r="IS60" s="23">
        <f t="shared" si="69"/>
        <v>0</v>
      </c>
      <c r="IT60" s="23">
        <f t="shared" si="69"/>
        <v>0</v>
      </c>
      <c r="IU60" s="23">
        <f t="shared" si="69"/>
        <v>0</v>
      </c>
      <c r="IV60" s="23">
        <f t="shared" si="69"/>
        <v>0</v>
      </c>
      <c r="IW60" s="23">
        <f t="shared" si="69"/>
        <v>0</v>
      </c>
      <c r="IX60" s="23">
        <f t="shared" si="69"/>
        <v>0</v>
      </c>
      <c r="IY60" s="23">
        <f t="shared" si="69"/>
        <v>0</v>
      </c>
      <c r="IZ60" s="23">
        <f t="shared" si="69"/>
        <v>0</v>
      </c>
      <c r="JA60" s="23">
        <f t="shared" ref="JA60:LL60" si="70">IF($D$17&gt;0,IF((JA56+JA58)&gt;IF($D$8&lt;JA54,IF(JA$54/12&lt;=$D$39,($D$44*$D$22)/12,IF(JA$54/12&lt;=$E$39,($E$44*$D$22)/12,IF(JA$54/12&lt;=$F$39,($F$44*$D$22)/12,IF(JA$54/12&lt;=$G$39,($G$44*$D$22)/12,IF(JA$54/12&lt;=$H$39,($H$44*$D$22)/12,IF(JA$54/12&lt;=$I$39,($I$44*$D$22)/12,IF(JA$54/12&lt;=$J$39,($J$44*$D$22)/12,IF(JA$54/12&lt;=$K$39,($K$44*$D$22)/12,IF(JA$54/12&lt;=$L$39,($L$44*$D$22)/12,IF(JA$54/12&lt;=$M$39,($M$44*$D$22)/12,IF(JA$54/12&lt;=$N$39,($N$44*$D$22)/12,IF(JA$54/12&lt;=$O$39,($O$44*$D$22)/12,IF(JA$54/12&lt;=$P$39,($P$44*$D$22)/12,IF(JA$54/12&lt;=$Q$39,($Q$44*$D$22)/12,IF(JA$54/12&lt;=$R$39,($R$44*$D$22)/12,IF(JA$54/12&lt;=$S$39,($S$44*$D$22)/12,IF(JA$54/12&lt;=$T$39,($T$44*$D$22)/12,IF(JA$54/12&lt;=$U$39,($U$44*$D$22)/12,IF(JA$54/12&lt;=$V$39,($V$44*$D$22)/12,IF(JA$54/12&lt;=$W$39,($W$44*$D$22)/12,IF(JA$54/12&lt;=$X$39,($X$44*$D$22)/12,IF(JA$54/12&lt;=$Y$39,($Y$44*$D$22)/12,IF(JA$54/12&lt;=$Z$39,($Z$44*$D$22)/12,IF(JA$54/12&lt;=$AA$39,($AA$44*$D$22)/12,IF(JA$54/12&lt;=$AB$39,($AB$44*$D$22)/12,IF(JA$54/12&lt;=$AC$39,($AC$44*$D$22)/12,IF(JA$54/12&lt;=$AD$39,($AD$44*$D$22)/12,IF(JA$54/12&lt;=$AE$39,($AE$44*$D$22)/12,IF(JA$54/12&lt;=$AF$39,($AF$44*$D$22)/12,IF(JA$54/12&lt;=$AG$39,($AG$44*$D$22)/12,)))))))))))))))))))))))))))))),0),IF($D$8&lt;JA54,IF(JA$54/12&lt;=$D$39,($D$44*$D$22)/12,IF(JA$54/12&lt;=$E$39,($E$44*$D$22)/12,IF(JA$54/12&lt;=$F$39,($F$44*$D$22)/12,IF(JA$54/12&lt;=$G$39,($G$44*$D$22)/12,IF(JA$54/12&lt;=$H$39,($H$44*$D$22)/12,IF(JA$54/12&lt;=$I$39,($I$44*$D$22)/12,IF(JA$54/12&lt;=$J$39,($J$44*$D$22)/12,IF(JA$54/12&lt;=$K$39,($K$44*$D$22)/12,IF(JA$54/12&lt;=$L$39,($L$44*$D$22)/12,IF(JA$54/12&lt;=$M$39,($M$44*$D$22)/12,IF(JA$54/12&lt;=$N$39,($N$44*$D$22)/12,IF(JA$54/12&lt;=$O$39,($O$44*$D$22)/12,IF(JA$54/12&lt;=$P$39,($P$44*$D$22)/12,IF(JA$54/12&lt;=$Q$39,($Q$44*$D$22)/12,IF(JA$54/12&lt;=$R$39,($R$44*$D$22)/12,IF(JA$54/12&lt;=$S$39,($S$44*$D$22)/12,IF(JA$54/12&lt;=$T$39,($T$44*$D$22)/12,IF(JA$54/12&lt;=$U$39,($U$44*$D$22)/12,IF(JA$54/12&lt;=$V$39,($V$44*$D$22)/12,IF(JA$54/12&lt;=$W$39,($W$44*$D$22)/12,IF(JA$54/12&lt;=$X$39,($X$44*$D$22)/12,IF(JA$54/12&lt;=$Y$39,($Y$44*$D$22)/12,IF(JA$54/12&lt;=$Z$39,($Z$44*$D$22)/12,IF(JA$54/12&lt;=$AA$39,($AA$44*$D$22)/12,IF(JA$54/12&lt;=$AB$39,($AB$44*$D$22)/12,IF(JA$54/12&lt;=$AC$39,($AC$44*$D$22)/12,IF(JA$54/12&lt;=$AD$39,($AD$44*$D$22)/12,IF(JA$54/12&lt;=$AE$39,($AE$44*$D$22)/12,IF(JA$54/12&lt;=$AF$39,($AF$44*$D$22)/12,IF(JA$54/12&lt;=$AG$39,($AG$44*$D$22)/12,)))))))))))))))))))))))))))))),0),(JA56+JA58)),0)</f>
        <v>0</v>
      </c>
      <c r="JB60" s="23">
        <f t="shared" si="70"/>
        <v>0</v>
      </c>
      <c r="JC60" s="23">
        <f t="shared" si="70"/>
        <v>0</v>
      </c>
      <c r="JD60" s="23">
        <f t="shared" si="70"/>
        <v>0</v>
      </c>
      <c r="JE60" s="23">
        <f t="shared" si="70"/>
        <v>0</v>
      </c>
      <c r="JF60" s="23">
        <f t="shared" si="70"/>
        <v>0</v>
      </c>
      <c r="JG60" s="23">
        <f t="shared" si="70"/>
        <v>0</v>
      </c>
      <c r="JH60" s="23">
        <f t="shared" si="70"/>
        <v>0</v>
      </c>
      <c r="JI60" s="23">
        <f t="shared" si="70"/>
        <v>0</v>
      </c>
      <c r="JJ60" s="23">
        <f t="shared" si="70"/>
        <v>0</v>
      </c>
      <c r="JK60" s="23">
        <f t="shared" si="70"/>
        <v>0</v>
      </c>
      <c r="JL60" s="23">
        <f t="shared" si="70"/>
        <v>0</v>
      </c>
      <c r="JM60" s="23">
        <f t="shared" si="70"/>
        <v>0</v>
      </c>
      <c r="JN60" s="23">
        <f t="shared" si="70"/>
        <v>0</v>
      </c>
      <c r="JO60" s="23">
        <f t="shared" si="70"/>
        <v>0</v>
      </c>
      <c r="JP60" s="23">
        <f t="shared" si="70"/>
        <v>0</v>
      </c>
      <c r="JQ60" s="23">
        <f t="shared" si="70"/>
        <v>0</v>
      </c>
      <c r="JR60" s="23">
        <f t="shared" si="70"/>
        <v>0</v>
      </c>
      <c r="JS60" s="23">
        <f t="shared" si="70"/>
        <v>0</v>
      </c>
      <c r="JT60" s="23">
        <f t="shared" si="70"/>
        <v>0</v>
      </c>
      <c r="JU60" s="23">
        <f t="shared" si="70"/>
        <v>0</v>
      </c>
      <c r="JV60" s="23">
        <f t="shared" si="70"/>
        <v>0</v>
      </c>
      <c r="JW60" s="23">
        <f t="shared" si="70"/>
        <v>0</v>
      </c>
      <c r="JX60" s="23">
        <f t="shared" si="70"/>
        <v>0</v>
      </c>
      <c r="JY60" s="23">
        <f t="shared" si="70"/>
        <v>0</v>
      </c>
      <c r="JZ60" s="23">
        <f t="shared" si="70"/>
        <v>0</v>
      </c>
      <c r="KA60" s="23">
        <f t="shared" si="70"/>
        <v>0</v>
      </c>
      <c r="KB60" s="23">
        <f t="shared" si="70"/>
        <v>0</v>
      </c>
      <c r="KC60" s="23">
        <f t="shared" si="70"/>
        <v>0</v>
      </c>
      <c r="KD60" s="23">
        <f t="shared" si="70"/>
        <v>0</v>
      </c>
      <c r="KE60" s="23">
        <f t="shared" si="70"/>
        <v>0</v>
      </c>
      <c r="KF60" s="23">
        <f t="shared" si="70"/>
        <v>0</v>
      </c>
      <c r="KG60" s="23">
        <f t="shared" si="70"/>
        <v>0</v>
      </c>
      <c r="KH60" s="23">
        <f t="shared" si="70"/>
        <v>0</v>
      </c>
      <c r="KI60" s="23">
        <f t="shared" si="70"/>
        <v>0</v>
      </c>
      <c r="KJ60" s="23">
        <f t="shared" si="70"/>
        <v>0</v>
      </c>
      <c r="KK60" s="23">
        <f t="shared" si="70"/>
        <v>0</v>
      </c>
      <c r="KL60" s="23">
        <f t="shared" si="70"/>
        <v>0</v>
      </c>
      <c r="KM60" s="23">
        <f t="shared" si="70"/>
        <v>0</v>
      </c>
      <c r="KN60" s="23">
        <f t="shared" si="70"/>
        <v>0</v>
      </c>
      <c r="KO60" s="23">
        <f t="shared" si="70"/>
        <v>0</v>
      </c>
      <c r="KP60" s="23">
        <f t="shared" si="70"/>
        <v>0</v>
      </c>
      <c r="KQ60" s="23">
        <f t="shared" si="70"/>
        <v>0</v>
      </c>
      <c r="KR60" s="23">
        <f t="shared" si="70"/>
        <v>0</v>
      </c>
      <c r="KS60" s="23">
        <f t="shared" si="70"/>
        <v>0</v>
      </c>
      <c r="KT60" s="23">
        <f t="shared" si="70"/>
        <v>0</v>
      </c>
      <c r="KU60" s="23">
        <f t="shared" si="70"/>
        <v>0</v>
      </c>
      <c r="KV60" s="23">
        <f t="shared" si="70"/>
        <v>0</v>
      </c>
      <c r="KW60" s="23">
        <f t="shared" si="70"/>
        <v>0</v>
      </c>
      <c r="KX60" s="23">
        <f t="shared" si="70"/>
        <v>0</v>
      </c>
      <c r="KY60" s="23">
        <f t="shared" si="70"/>
        <v>0</v>
      </c>
      <c r="KZ60" s="23">
        <f t="shared" si="70"/>
        <v>0</v>
      </c>
      <c r="LA60" s="23">
        <f t="shared" si="70"/>
        <v>0</v>
      </c>
      <c r="LB60" s="23">
        <f t="shared" si="70"/>
        <v>0</v>
      </c>
      <c r="LC60" s="23">
        <f t="shared" si="70"/>
        <v>0</v>
      </c>
      <c r="LD60" s="23">
        <f t="shared" si="70"/>
        <v>0</v>
      </c>
      <c r="LE60" s="23">
        <f t="shared" si="70"/>
        <v>0</v>
      </c>
      <c r="LF60" s="23">
        <f t="shared" si="70"/>
        <v>0</v>
      </c>
      <c r="LG60" s="23">
        <f t="shared" si="70"/>
        <v>0</v>
      </c>
      <c r="LH60" s="23">
        <f t="shared" si="70"/>
        <v>0</v>
      </c>
      <c r="LI60" s="23">
        <f t="shared" si="70"/>
        <v>0</v>
      </c>
      <c r="LJ60" s="23">
        <f t="shared" si="70"/>
        <v>0</v>
      </c>
      <c r="LK60" s="23">
        <f t="shared" si="70"/>
        <v>0</v>
      </c>
      <c r="LL60" s="23">
        <f t="shared" si="70"/>
        <v>0</v>
      </c>
      <c r="LM60" s="23">
        <f t="shared" ref="LM60:MY60" si="71">IF($D$17&gt;0,IF((LM56+LM58)&gt;IF($D$8&lt;LM54,IF(LM$54/12&lt;=$D$39,($D$44*$D$22)/12,IF(LM$54/12&lt;=$E$39,($E$44*$D$22)/12,IF(LM$54/12&lt;=$F$39,($F$44*$D$22)/12,IF(LM$54/12&lt;=$G$39,($G$44*$D$22)/12,IF(LM$54/12&lt;=$H$39,($H$44*$D$22)/12,IF(LM$54/12&lt;=$I$39,($I$44*$D$22)/12,IF(LM$54/12&lt;=$J$39,($J$44*$D$22)/12,IF(LM$54/12&lt;=$K$39,($K$44*$D$22)/12,IF(LM$54/12&lt;=$L$39,($L$44*$D$22)/12,IF(LM$54/12&lt;=$M$39,($M$44*$D$22)/12,IF(LM$54/12&lt;=$N$39,($N$44*$D$22)/12,IF(LM$54/12&lt;=$O$39,($O$44*$D$22)/12,IF(LM$54/12&lt;=$P$39,($P$44*$D$22)/12,IF(LM$54/12&lt;=$Q$39,($Q$44*$D$22)/12,IF(LM$54/12&lt;=$R$39,($R$44*$D$22)/12,IF(LM$54/12&lt;=$S$39,($S$44*$D$22)/12,IF(LM$54/12&lt;=$T$39,($T$44*$D$22)/12,IF(LM$54/12&lt;=$U$39,($U$44*$D$22)/12,IF(LM$54/12&lt;=$V$39,($V$44*$D$22)/12,IF(LM$54/12&lt;=$W$39,($W$44*$D$22)/12,IF(LM$54/12&lt;=$X$39,($X$44*$D$22)/12,IF(LM$54/12&lt;=$Y$39,($Y$44*$D$22)/12,IF(LM$54/12&lt;=$Z$39,($Z$44*$D$22)/12,IF(LM$54/12&lt;=$AA$39,($AA$44*$D$22)/12,IF(LM$54/12&lt;=$AB$39,($AB$44*$D$22)/12,IF(LM$54/12&lt;=$AC$39,($AC$44*$D$22)/12,IF(LM$54/12&lt;=$AD$39,($AD$44*$D$22)/12,IF(LM$54/12&lt;=$AE$39,($AE$44*$D$22)/12,IF(LM$54/12&lt;=$AF$39,($AF$44*$D$22)/12,IF(LM$54/12&lt;=$AG$39,($AG$44*$D$22)/12,)))))))))))))))))))))))))))))),0),IF($D$8&lt;LM54,IF(LM$54/12&lt;=$D$39,($D$44*$D$22)/12,IF(LM$54/12&lt;=$E$39,($E$44*$D$22)/12,IF(LM$54/12&lt;=$F$39,($F$44*$D$22)/12,IF(LM$54/12&lt;=$G$39,($G$44*$D$22)/12,IF(LM$54/12&lt;=$H$39,($H$44*$D$22)/12,IF(LM$54/12&lt;=$I$39,($I$44*$D$22)/12,IF(LM$54/12&lt;=$J$39,($J$44*$D$22)/12,IF(LM$54/12&lt;=$K$39,($K$44*$D$22)/12,IF(LM$54/12&lt;=$L$39,($L$44*$D$22)/12,IF(LM$54/12&lt;=$M$39,($M$44*$D$22)/12,IF(LM$54/12&lt;=$N$39,($N$44*$D$22)/12,IF(LM$54/12&lt;=$O$39,($O$44*$D$22)/12,IF(LM$54/12&lt;=$P$39,($P$44*$D$22)/12,IF(LM$54/12&lt;=$Q$39,($Q$44*$D$22)/12,IF(LM$54/12&lt;=$R$39,($R$44*$D$22)/12,IF(LM$54/12&lt;=$S$39,($S$44*$D$22)/12,IF(LM$54/12&lt;=$T$39,($T$44*$D$22)/12,IF(LM$54/12&lt;=$U$39,($U$44*$D$22)/12,IF(LM$54/12&lt;=$V$39,($V$44*$D$22)/12,IF(LM$54/12&lt;=$W$39,($W$44*$D$22)/12,IF(LM$54/12&lt;=$X$39,($X$44*$D$22)/12,IF(LM$54/12&lt;=$Y$39,($Y$44*$D$22)/12,IF(LM$54/12&lt;=$Z$39,($Z$44*$D$22)/12,IF(LM$54/12&lt;=$AA$39,($AA$44*$D$22)/12,IF(LM$54/12&lt;=$AB$39,($AB$44*$D$22)/12,IF(LM$54/12&lt;=$AC$39,($AC$44*$D$22)/12,IF(LM$54/12&lt;=$AD$39,($AD$44*$D$22)/12,IF(LM$54/12&lt;=$AE$39,($AE$44*$D$22)/12,IF(LM$54/12&lt;=$AF$39,($AF$44*$D$22)/12,IF(LM$54/12&lt;=$AG$39,($AG$44*$D$22)/12,)))))))))))))))))))))))))))))),0),(LM56+LM58)),0)</f>
        <v>0</v>
      </c>
      <c r="LN60" s="23">
        <f t="shared" si="71"/>
        <v>0</v>
      </c>
      <c r="LO60" s="23">
        <f t="shared" si="71"/>
        <v>0</v>
      </c>
      <c r="LP60" s="23">
        <f t="shared" si="71"/>
        <v>0</v>
      </c>
      <c r="LQ60" s="23">
        <f t="shared" si="71"/>
        <v>0</v>
      </c>
      <c r="LR60" s="23">
        <f t="shared" si="71"/>
        <v>0</v>
      </c>
      <c r="LS60" s="23">
        <f t="shared" si="71"/>
        <v>0</v>
      </c>
      <c r="LT60" s="23">
        <f t="shared" si="71"/>
        <v>0</v>
      </c>
      <c r="LU60" s="23">
        <f t="shared" si="71"/>
        <v>0</v>
      </c>
      <c r="LV60" s="23">
        <f t="shared" si="71"/>
        <v>0</v>
      </c>
      <c r="LW60" s="23">
        <f t="shared" si="71"/>
        <v>0</v>
      </c>
      <c r="LX60" s="23">
        <f t="shared" si="71"/>
        <v>0</v>
      </c>
      <c r="LY60" s="23">
        <f t="shared" si="71"/>
        <v>0</v>
      </c>
      <c r="LZ60" s="23">
        <f t="shared" si="71"/>
        <v>0</v>
      </c>
      <c r="MA60" s="23">
        <f t="shared" si="71"/>
        <v>0</v>
      </c>
      <c r="MB60" s="23">
        <f t="shared" si="71"/>
        <v>0</v>
      </c>
      <c r="MC60" s="23">
        <f t="shared" si="71"/>
        <v>0</v>
      </c>
      <c r="MD60" s="23">
        <f t="shared" si="71"/>
        <v>0</v>
      </c>
      <c r="ME60" s="23">
        <f t="shared" si="71"/>
        <v>0</v>
      </c>
      <c r="MF60" s="23">
        <f t="shared" si="71"/>
        <v>0</v>
      </c>
      <c r="MG60" s="23">
        <f t="shared" si="71"/>
        <v>0</v>
      </c>
      <c r="MH60" s="23">
        <f t="shared" si="71"/>
        <v>0</v>
      </c>
      <c r="MI60" s="23">
        <f t="shared" si="71"/>
        <v>0</v>
      </c>
      <c r="MJ60" s="23">
        <f t="shared" si="71"/>
        <v>0</v>
      </c>
      <c r="MK60" s="23">
        <f t="shared" si="71"/>
        <v>0</v>
      </c>
      <c r="ML60" s="23">
        <f t="shared" si="71"/>
        <v>0</v>
      </c>
      <c r="MM60" s="23">
        <f t="shared" si="71"/>
        <v>0</v>
      </c>
      <c r="MN60" s="23">
        <f t="shared" si="71"/>
        <v>0</v>
      </c>
      <c r="MO60" s="23">
        <f t="shared" si="71"/>
        <v>0</v>
      </c>
      <c r="MP60" s="23">
        <f t="shared" si="71"/>
        <v>0</v>
      </c>
      <c r="MQ60" s="23">
        <f t="shared" si="71"/>
        <v>0</v>
      </c>
      <c r="MR60" s="23">
        <f t="shared" si="71"/>
        <v>0</v>
      </c>
      <c r="MS60" s="23">
        <f t="shared" si="71"/>
        <v>0</v>
      </c>
      <c r="MT60" s="23">
        <f t="shared" si="71"/>
        <v>0</v>
      </c>
      <c r="MU60" s="23">
        <f t="shared" si="71"/>
        <v>0</v>
      </c>
      <c r="MV60" s="23">
        <f t="shared" si="71"/>
        <v>0</v>
      </c>
      <c r="MW60" s="23">
        <f t="shared" si="71"/>
        <v>0</v>
      </c>
      <c r="MX60" s="23">
        <f t="shared" si="71"/>
        <v>0</v>
      </c>
      <c r="MY60" s="23">
        <f t="shared" si="71"/>
        <v>0</v>
      </c>
    </row>
    <row r="61" spans="1:363" s="26" customFormat="1" x14ac:dyDescent="0.35">
      <c r="C61" s="27" t="s">
        <v>342</v>
      </c>
      <c r="D61" s="28">
        <f>D56+D57+D58-D60</f>
        <v>1856928</v>
      </c>
      <c r="E61" s="28">
        <f>E56+E57+E58-E60</f>
        <v>3474011.7376000001</v>
      </c>
      <c r="F61" s="28">
        <f t="shared" ref="F61:BP61" si="72">F56+F57+F58-F60</f>
        <v>5105972.6455859207</v>
      </c>
      <c r="G61" s="28">
        <f t="shared" si="72"/>
        <v>6752947.5939253112</v>
      </c>
      <c r="H61" s="28">
        <f t="shared" si="72"/>
        <v>8415074.7117894236</v>
      </c>
      <c r="I61" s="28">
        <f t="shared" si="72"/>
        <v>10092493.399137886</v>
      </c>
      <c r="J61" s="28">
        <f t="shared" si="72"/>
        <v>11785344.338409955</v>
      </c>
      <c r="K61" s="28">
        <f t="shared" si="72"/>
        <v>13493769.506323326</v>
      </c>
      <c r="L61" s="28">
        <f t="shared" si="72"/>
        <v>15217912.185781501</v>
      </c>
      <c r="M61" s="28">
        <f t="shared" si="72"/>
        <v>16957916.977890693</v>
      </c>
      <c r="N61" s="28">
        <f t="shared" si="72"/>
        <v>18713929.814087287</v>
      </c>
      <c r="O61" s="28">
        <f t="shared" si="72"/>
        <v>20486097.96837689</v>
      </c>
      <c r="P61" s="28">
        <f t="shared" si="72"/>
        <v>22274570.069685958</v>
      </c>
      <c r="Q61" s="28">
        <f t="shared" si="72"/>
        <v>24079496.114327069</v>
      </c>
      <c r="R61" s="28">
        <f t="shared" si="72"/>
        <v>25901027.478578877</v>
      </c>
      <c r="S61" s="28">
        <f t="shared" si="72"/>
        <v>26139316.931381803</v>
      </c>
      <c r="T61" s="28">
        <f t="shared" si="72"/>
        <v>26379798.647150517</v>
      </c>
      <c r="U61" s="28">
        <f t="shared" si="72"/>
        <v>26622492.794704299</v>
      </c>
      <c r="V61" s="28">
        <f t="shared" si="72"/>
        <v>26867419.728415579</v>
      </c>
      <c r="W61" s="28">
        <f t="shared" si="72"/>
        <v>27114599.989917003</v>
      </c>
      <c r="X61" s="28">
        <f t="shared" si="72"/>
        <v>27193947.780850455</v>
      </c>
      <c r="Y61" s="28">
        <f t="shared" si="72"/>
        <v>27274025.571460497</v>
      </c>
      <c r="Z61" s="28">
        <f t="shared" si="72"/>
        <v>27354840.077744149</v>
      </c>
      <c r="AA61" s="28">
        <f>AA56+AA57+AA58-AA60</f>
        <v>27436398.07748561</v>
      </c>
      <c r="AB61" s="28">
        <f t="shared" si="72"/>
        <v>27614844.11221825</v>
      </c>
      <c r="AC61" s="28">
        <f t="shared" si="72"/>
        <v>27794931.850470427</v>
      </c>
      <c r="AD61" s="28">
        <f t="shared" si="72"/>
        <v>27976676.395914529</v>
      </c>
      <c r="AE61" s="28">
        <f t="shared" si="72"/>
        <v>28160092.991176713</v>
      </c>
      <c r="AF61" s="28">
        <f t="shared" si="72"/>
        <v>28345197.01911531</v>
      </c>
      <c r="AG61" s="28">
        <f t="shared" si="72"/>
        <v>28532004.004110944</v>
      </c>
      <c r="AH61" s="28">
        <f t="shared" si="72"/>
        <v>28720529.613368537</v>
      </c>
      <c r="AI61" s="28">
        <f t="shared" si="72"/>
        <v>28910789.658231299</v>
      </c>
      <c r="AJ61" s="28">
        <f t="shared" si="72"/>
        <v>29102800.095506798</v>
      </c>
      <c r="AK61" s="28">
        <f t="shared" si="72"/>
        <v>29296577.028805234</v>
      </c>
      <c r="AL61" s="28">
        <f t="shared" si="72"/>
        <v>29492136.709890012</v>
      </c>
      <c r="AM61" s="28">
        <f t="shared" si="72"/>
        <v>29689495.540040772</v>
      </c>
      <c r="AN61" s="28">
        <f t="shared" si="72"/>
        <v>29859764.80187951</v>
      </c>
      <c r="AO61" s="28">
        <f t="shared" si="72"/>
        <v>30031600.540927168</v>
      </c>
      <c r="AP61" s="28">
        <f t="shared" si="72"/>
        <v>30205017.168774061</v>
      </c>
      <c r="AQ61" s="28">
        <f t="shared" si="72"/>
        <v>30380029.229597148</v>
      </c>
      <c r="AR61" s="28">
        <f t="shared" si="72"/>
        <v>30556651.401379805</v>
      </c>
      <c r="AS61" s="28">
        <f t="shared" si="72"/>
        <v>30734898.497142863</v>
      </c>
      <c r="AT61" s="28">
        <f t="shared" si="72"/>
        <v>30914785.466186941</v>
      </c>
      <c r="AU61" s="28">
        <f t="shared" si="72"/>
        <v>31096327.395346224</v>
      </c>
      <c r="AV61" s="28">
        <f t="shared" si="72"/>
        <v>31279539.510253776</v>
      </c>
      <c r="AW61" s="28">
        <f t="shared" si="72"/>
        <v>31464437.176618475</v>
      </c>
      <c r="AX61" s="28">
        <f t="shared" si="72"/>
        <v>31651035.901513729</v>
      </c>
      <c r="AY61" s="28">
        <f t="shared" si="72"/>
        <v>31839351.33467802</v>
      </c>
      <c r="AZ61" s="28">
        <f t="shared" si="72"/>
        <v>31998898.079975098</v>
      </c>
      <c r="BA61" s="28">
        <f t="shared" si="72"/>
        <v>32159912.655328911</v>
      </c>
      <c r="BB61" s="28">
        <f t="shared" si="72"/>
        <v>32322408.564775977</v>
      </c>
      <c r="BC61" s="28">
        <f t="shared" si="72"/>
        <v>32486399.436589956</v>
      </c>
      <c r="BD61" s="28">
        <f t="shared" si="72"/>
        <v>32651899.024424624</v>
      </c>
      <c r="BE61" s="28">
        <f t="shared" si="72"/>
        <v>32818921.208467372</v>
      </c>
      <c r="BF61" s="28">
        <f t="shared" si="72"/>
        <v>32987479.996603314</v>
      </c>
      <c r="BG61" s="28">
        <f t="shared" si="72"/>
        <v>33157589.525590107</v>
      </c>
      <c r="BH61" s="28">
        <f t="shared" si="72"/>
        <v>33329264.062243577</v>
      </c>
      <c r="BI61" s="28">
        <f t="shared" si="72"/>
        <v>33502518.004634257</v>
      </c>
      <c r="BJ61" s="28">
        <f t="shared" si="72"/>
        <v>33677365.88329494</v>
      </c>
      <c r="BK61" s="28">
        <f t="shared" si="72"/>
        <v>33853822.362439297</v>
      </c>
      <c r="BL61" s="28">
        <f t="shared" si="72"/>
        <v>33999719.308748372</v>
      </c>
      <c r="BM61" s="28">
        <f t="shared" si="72"/>
        <v>34146958.506963491</v>
      </c>
      <c r="BN61" s="28">
        <f t="shared" si="72"/>
        <v>34295552.305802189</v>
      </c>
      <c r="BO61" s="28">
        <f t="shared" si="72"/>
        <v>34445513.167590201</v>
      </c>
      <c r="BP61" s="28">
        <f t="shared" si="72"/>
        <v>34596853.669306666</v>
      </c>
      <c r="BQ61" s="28">
        <f t="shared" ref="BQ61:EB61" si="73">BQ56+BQ57+BQ58-BQ60</f>
        <v>34749586.503638923</v>
      </c>
      <c r="BR61" s="28">
        <f t="shared" si="73"/>
        <v>34903724.480047032</v>
      </c>
      <c r="BS61" s="28">
        <f t="shared" si="73"/>
        <v>35059280.525838099</v>
      </c>
      <c r="BT61" s="28">
        <f t="shared" si="73"/>
        <v>35216267.687250443</v>
      </c>
      <c r="BU61" s="28">
        <f t="shared" si="73"/>
        <v>35374699.130547784</v>
      </c>
      <c r="BV61" s="28">
        <f t="shared" si="73"/>
        <v>35534588.143123455</v>
      </c>
      <c r="BW61" s="28">
        <f t="shared" si="73"/>
        <v>35695948.134614825</v>
      </c>
      <c r="BX61" s="28">
        <f t="shared" si="73"/>
        <v>35824837.608539939</v>
      </c>
      <c r="BY61" s="28">
        <f t="shared" si="73"/>
        <v>35954912.865625165</v>
      </c>
      <c r="BZ61" s="28">
        <f t="shared" si="73"/>
        <v>36086184.815075576</v>
      </c>
      <c r="CA61" s="28">
        <f t="shared" si="73"/>
        <v>36218664.466460928</v>
      </c>
      <c r="CB61" s="28">
        <f t="shared" si="73"/>
        <v>36352362.930639029</v>
      </c>
      <c r="CC61" s="28">
        <f t="shared" si="73"/>
        <v>36487291.420687564</v>
      </c>
      <c r="CD61" s="28">
        <f t="shared" si="73"/>
        <v>36623461.25284455</v>
      </c>
      <c r="CE61" s="28">
        <f t="shared" si="73"/>
        <v>36760883.847457379</v>
      </c>
      <c r="CF61" s="28">
        <f t="shared" si="73"/>
        <v>36899570.729940645</v>
      </c>
      <c r="CG61" s="28">
        <f t="shared" si="73"/>
        <v>37039533.531742759</v>
      </c>
      <c r="CH61" s="28">
        <f t="shared" si="73"/>
        <v>37180783.991321452</v>
      </c>
      <c r="CI61" s="28">
        <f>CI56+CI57+CI58-CI60</f>
        <v>37323333.955128267</v>
      </c>
      <c r="CJ61" s="28">
        <f t="shared" si="73"/>
        <v>37431373.129200436</v>
      </c>
      <c r="CK61" s="28">
        <f t="shared" si="73"/>
        <v>37540406.263674065</v>
      </c>
      <c r="CL61" s="28">
        <f t="shared" si="73"/>
        <v>37650442.502984852</v>
      </c>
      <c r="CM61" s="28">
        <f t="shared" si="73"/>
        <v>37761491.075697295</v>
      </c>
      <c r="CN61" s="28">
        <f t="shared" si="73"/>
        <v>37873561.295278698</v>
      </c>
      <c r="CO61" s="28">
        <f t="shared" si="73"/>
        <v>37986662.560880251</v>
      </c>
      <c r="CP61" s="28">
        <f t="shared" si="73"/>
        <v>38100804.358125336</v>
      </c>
      <c r="CQ61" s="28">
        <f t="shared" si="73"/>
        <v>38215996.259905078</v>
      </c>
      <c r="CR61" s="28">
        <f t="shared" si="73"/>
        <v>38332247.927181192</v>
      </c>
      <c r="CS61" s="28">
        <f t="shared" si="73"/>
        <v>38449569.109796248</v>
      </c>
      <c r="CT61" s="28">
        <f t="shared" si="73"/>
        <v>38567969.647291362</v>
      </c>
      <c r="CU61" s="28">
        <f t="shared" si="73"/>
        <v>38687459.469731428</v>
      </c>
      <c r="CV61" s="28">
        <f t="shared" si="73"/>
        <v>38770258.989489317</v>
      </c>
      <c r="CW61" s="28">
        <f t="shared" si="73"/>
        <v>38853820.26482898</v>
      </c>
      <c r="CX61" s="28">
        <f t="shared" si="73"/>
        <v>38938150.303901762</v>
      </c>
      <c r="CY61" s="28">
        <f t="shared" si="73"/>
        <v>39023256.179334015</v>
      </c>
      <c r="CZ61" s="28">
        <f t="shared" si="73"/>
        <v>39109145.028820246</v>
      </c>
      <c r="DA61" s="28">
        <f t="shared" si="73"/>
        <v>39195824.055721752</v>
      </c>
      <c r="DB61" s="28">
        <f t="shared" si="73"/>
        <v>39283300.529670753</v>
      </c>
      <c r="DC61" s="28">
        <f t="shared" si="73"/>
        <v>39371581.787180081</v>
      </c>
      <c r="DD61" s="28">
        <f t="shared" si="73"/>
        <v>39460675.232258499</v>
      </c>
      <c r="DE61" s="28">
        <f t="shared" si="73"/>
        <v>39550588.337031633</v>
      </c>
      <c r="DF61" s="28">
        <f t="shared" si="73"/>
        <v>39641328.642368682</v>
      </c>
      <c r="DG61" s="28">
        <f t="shared" si="73"/>
        <v>39732903.758514829</v>
      </c>
      <c r="DH61" s="28">
        <f t="shared" si="73"/>
        <v>39785458.979164518</v>
      </c>
      <c r="DI61" s="28">
        <f t="shared" si="73"/>
        <v>39838497.707844183</v>
      </c>
      <c r="DJ61" s="28">
        <f t="shared" si="73"/>
        <v>39892024.392827697</v>
      </c>
      <c r="DK61" s="28">
        <f t="shared" si="73"/>
        <v>39946043.52331306</v>
      </c>
      <c r="DL61" s="28">
        <f t="shared" si="73"/>
        <v>40000559.629798889</v>
      </c>
      <c r="DM61" s="28">
        <f t="shared" si="73"/>
        <v>40055577.284464389</v>
      </c>
      <c r="DN61" s="28">
        <f t="shared" si="73"/>
        <v>40111101.101552814</v>
      </c>
      <c r="DO61" s="28">
        <f t="shared" si="73"/>
        <v>40167135.73775845</v>
      </c>
      <c r="DP61" s="28">
        <f t="shared" si="73"/>
        <v>40223685.892617181</v>
      </c>
      <c r="DQ61" s="28">
        <f t="shared" si="73"/>
        <v>40280756.30890061</v>
      </c>
      <c r="DR61" s="28">
        <f t="shared" si="73"/>
        <v>40338351.773013845</v>
      </c>
      <c r="DS61" s="28">
        <f t="shared" si="73"/>
        <v>40396477.115396924</v>
      </c>
      <c r="DT61" s="28">
        <f t="shared" si="73"/>
        <v>40413091.076090172</v>
      </c>
      <c r="DU61" s="28">
        <f t="shared" si="73"/>
        <v>40429857.885221794</v>
      </c>
      <c r="DV61" s="28">
        <f t="shared" si="73"/>
        <v>40446778.948997431</v>
      </c>
      <c r="DW61" s="28">
        <f t="shared" si="73"/>
        <v>40463855.686559804</v>
      </c>
      <c r="DX61" s="28">
        <f t="shared" si="73"/>
        <v>40481089.530107744</v>
      </c>
      <c r="DY61" s="28">
        <f t="shared" si="73"/>
        <v>40498481.925016329</v>
      </c>
      <c r="DZ61" s="28">
        <f t="shared" si="73"/>
        <v>40516034.329958074</v>
      </c>
      <c r="EA61" s="28">
        <f t="shared" si="73"/>
        <v>40533748.21702528</v>
      </c>
      <c r="EB61" s="28">
        <f t="shared" si="73"/>
        <v>40551625.071853504</v>
      </c>
      <c r="EC61" s="28">
        <f t="shared" ref="EC61:GN61" si="74">EC56+EC57+EC58-EC60</f>
        <v>40569666.393746153</v>
      </c>
      <c r="ED61" s="28">
        <f t="shared" si="74"/>
        <v>40587873.695800208</v>
      </c>
      <c r="EE61" s="28">
        <f t="shared" si="74"/>
        <v>40606248.505033165</v>
      </c>
      <c r="EF61" s="28">
        <f t="shared" si="74"/>
        <v>40580445.666824952</v>
      </c>
      <c r="EG61" s="28">
        <f t="shared" si="74"/>
        <v>40554405.442505226</v>
      </c>
      <c r="EH61" s="28">
        <f t="shared" si="74"/>
        <v>40528125.648121759</v>
      </c>
      <c r="EI61" s="28">
        <f t="shared" si="74"/>
        <v>40501604.079629965</v>
      </c>
      <c r="EJ61" s="28">
        <f t="shared" si="74"/>
        <v>40474838.512708046</v>
      </c>
      <c r="EK61" s="28">
        <f t="shared" si="74"/>
        <v>40447826.702570446</v>
      </c>
      <c r="EL61" s="28">
        <f t="shared" si="74"/>
        <v>40420566.383779578</v>
      </c>
      <c r="EM61" s="28">
        <f t="shared" si="74"/>
        <v>40393055.27005583</v>
      </c>
      <c r="EN61" s="28">
        <f t="shared" si="74"/>
        <v>40365291.054085828</v>
      </c>
      <c r="EO61" s="28">
        <f t="shared" si="74"/>
        <v>40337271.407328904</v>
      </c>
      <c r="EP61" s="28">
        <f t="shared" si="74"/>
        <v>40308993.979821816</v>
      </c>
      <c r="EQ61" s="28">
        <f t="shared" si="74"/>
        <v>40280456.399981663</v>
      </c>
      <c r="ER61" s="28">
        <f t="shared" si="74"/>
        <v>40204886.059668019</v>
      </c>
      <c r="ES61" s="28">
        <f t="shared" si="74"/>
        <v>40128620.47222349</v>
      </c>
      <c r="ET61" s="28">
        <f t="shared" si="74"/>
        <v>40051653.24137447</v>
      </c>
      <c r="EU61" s="28">
        <f t="shared" si="74"/>
        <v>39973977.91200164</v>
      </c>
      <c r="EV61" s="28">
        <f t="shared" si="74"/>
        <v>39895587.969598584</v>
      </c>
      <c r="EW61" s="28">
        <f t="shared" si="74"/>
        <v>39816476.83972542</v>
      </c>
      <c r="EX61" s="28">
        <f t="shared" si="74"/>
        <v>39736637.887457423</v>
      </c>
      <c r="EY61" s="28">
        <f t="shared" si="74"/>
        <v>39656064.416828558</v>
      </c>
      <c r="EZ61" s="28">
        <f t="shared" si="74"/>
        <v>39574749.670269907</v>
      </c>
      <c r="FA61" s="28">
        <f t="shared" si="74"/>
        <v>39492686.828042917</v>
      </c>
      <c r="FB61" s="28">
        <f t="shared" si="74"/>
        <v>39409869.007667437</v>
      </c>
      <c r="FC61" s="28">
        <f t="shared" si="74"/>
        <v>39326289.263344504</v>
      </c>
      <c r="FD61" s="28">
        <f t="shared" si="74"/>
        <v>39192617.428258613</v>
      </c>
      <c r="FE61" s="28">
        <f t="shared" si="74"/>
        <v>39057715.812289931</v>
      </c>
      <c r="FF61" s="28">
        <f t="shared" si="74"/>
        <v>38921573.10145434</v>
      </c>
      <c r="FG61" s="28">
        <f t="shared" si="74"/>
        <v>38784177.877679065</v>
      </c>
      <c r="FH61" s="28">
        <f t="shared" si="74"/>
        <v>38645518.617845058</v>
      </c>
      <c r="FI61" s="28">
        <f t="shared" si="74"/>
        <v>38505583.692820579</v>
      </c>
      <c r="FJ61" s="28">
        <f t="shared" si="74"/>
        <v>38364361.366485871</v>
      </c>
      <c r="FK61" s="28">
        <f t="shared" si="74"/>
        <v>38221839.794748887</v>
      </c>
      <c r="FL61" s="28">
        <f t="shared" si="74"/>
        <v>38078007.024551921</v>
      </c>
      <c r="FM61" s="28">
        <f t="shared" si="74"/>
        <v>37932850.992869139</v>
      </c>
      <c r="FN61" s="28">
        <f t="shared" si="74"/>
        <v>37786359.525694877</v>
      </c>
      <c r="FO61" s="28">
        <f t="shared" si="74"/>
        <v>37638520.33702261</v>
      </c>
      <c r="FP61" s="28">
        <f t="shared" si="74"/>
        <v>37437308.703938767</v>
      </c>
      <c r="FQ61" s="28">
        <f t="shared" si="74"/>
        <v>37234245.923830554</v>
      </c>
      <c r="FR61" s="28">
        <f t="shared" si="74"/>
        <v>37029314.966145344</v>
      </c>
      <c r="FS61" s="28">
        <f t="shared" si="74"/>
        <v>36822498.643649429</v>
      </c>
      <c r="FT61" s="28">
        <f t="shared" si="74"/>
        <v>36613779.610986553</v>
      </c>
      <c r="FU61" s="28">
        <f t="shared" si="74"/>
        <v>36403140.36322318</v>
      </c>
      <c r="FV61" s="28">
        <f t="shared" si="74"/>
        <v>36190563.234380387</v>
      </c>
      <c r="FW61" s="28">
        <f t="shared" si="74"/>
        <v>35976030.39595224</v>
      </c>
      <c r="FX61" s="28">
        <f t="shared" si="74"/>
        <v>35759523.855410554</v>
      </c>
      <c r="FY61" s="28">
        <f t="shared" si="74"/>
        <v>35541025.45469588</v>
      </c>
      <c r="FZ61" s="28">
        <f t="shared" si="74"/>
        <v>35320516.868694633</v>
      </c>
      <c r="GA61" s="28">
        <f t="shared" si="74"/>
        <v>35097979.603702173</v>
      </c>
      <c r="GB61" s="28">
        <f t="shared" si="74"/>
        <v>34818550.126541153</v>
      </c>
      <c r="GC61" s="28">
        <f t="shared" si="74"/>
        <v>34536549.898190252</v>
      </c>
      <c r="GD61" s="28">
        <f t="shared" si="74"/>
        <v>34251955.267738521</v>
      </c>
      <c r="GE61" s="28">
        <f t="shared" si="74"/>
        <v>33964742.366686635</v>
      </c>
      <c r="GF61" s="28">
        <f t="shared" si="74"/>
        <v>33674887.106945075</v>
      </c>
      <c r="GG61" s="28">
        <f t="shared" si="74"/>
        <v>33382365.178813893</v>
      </c>
      <c r="GH61" s="28">
        <f t="shared" si="74"/>
        <v>33087152.048943903</v>
      </c>
      <c r="GI61" s="28">
        <f t="shared" si="74"/>
        <v>32789222.95827911</v>
      </c>
      <c r="GJ61" s="28">
        <f t="shared" si="74"/>
        <v>32488552.919980202</v>
      </c>
      <c r="GK61" s="28">
        <f t="shared" si="74"/>
        <v>32185116.717328943</v>
      </c>
      <c r="GL61" s="28">
        <f t="shared" si="74"/>
        <v>31878888.901613295</v>
      </c>
      <c r="GM61" s="28">
        <f t="shared" si="74"/>
        <v>31569843.789993063</v>
      </c>
      <c r="GN61" s="28">
        <f t="shared" si="74"/>
        <v>31200127.144117277</v>
      </c>
      <c r="GO61" s="28">
        <f t="shared" ref="GO61:IZ61" si="75">GO56+GO57+GO58-GO60</f>
        <v>30827009.105099436</v>
      </c>
      <c r="GP61" s="28">
        <f t="shared" si="75"/>
        <v>30450458.380122628</v>
      </c>
      <c r="GQ61" s="28">
        <f t="shared" si="75"/>
        <v>30070443.388476036</v>
      </c>
      <c r="GR61" s="28">
        <f t="shared" si="75"/>
        <v>29686932.258906294</v>
      </c>
      <c r="GS61" s="28">
        <f t="shared" si="75"/>
        <v>29299892.826944511</v>
      </c>
      <c r="GT61" s="28">
        <f t="shared" si="75"/>
        <v>28909292.632208679</v>
      </c>
      <c r="GU61" s="28">
        <f t="shared" si="75"/>
        <v>28515098.915681276</v>
      </c>
      <c r="GV61" s="28">
        <f t="shared" si="75"/>
        <v>28117278.616961822</v>
      </c>
      <c r="GW61" s="28">
        <f t="shared" si="75"/>
        <v>27715798.371494148</v>
      </c>
      <c r="GX61" s="28">
        <f t="shared" si="75"/>
        <v>27310624.507768173</v>
      </c>
      <c r="GY61" s="28">
        <f t="shared" si="75"/>
        <v>26901723.044495918</v>
      </c>
      <c r="GZ61" s="28">
        <f t="shared" si="75"/>
        <v>26428089.097882733</v>
      </c>
      <c r="HA61" s="28">
        <f t="shared" si="75"/>
        <v>25950097.71896071</v>
      </c>
      <c r="HB61" s="28">
        <f t="shared" si="75"/>
        <v>25467708.819352604</v>
      </c>
      <c r="HC61" s="28">
        <f t="shared" si="75"/>
        <v>24980881.941868104</v>
      </c>
      <c r="HD61" s="28">
        <f t="shared" si="75"/>
        <v>24489576.257110745</v>
      </c>
      <c r="HE61" s="28">
        <f t="shared" si="75"/>
        <v>23993750.560053617</v>
      </c>
      <c r="HF61" s="28">
        <f t="shared" si="75"/>
        <v>23493363.266583562</v>
      </c>
      <c r="HG61" s="28">
        <f t="shared" si="75"/>
        <v>22988372.410013586</v>
      </c>
      <c r="HH61" s="28">
        <f t="shared" si="75"/>
        <v>22478735.637563162</v>
      </c>
      <c r="HI61" s="28">
        <f t="shared" si="75"/>
        <v>21964410.206806198</v>
      </c>
      <c r="HJ61" s="28">
        <f t="shared" si="75"/>
        <v>21445352.982086271</v>
      </c>
      <c r="HK61" s="28">
        <f t="shared" si="75"/>
        <v>20921520.43089892</v>
      </c>
      <c r="HL61" s="28">
        <f t="shared" si="75"/>
        <v>20328588.611991581</v>
      </c>
      <c r="HM61" s="28">
        <f t="shared" si="75"/>
        <v>19730201.820350297</v>
      </c>
      <c r="HN61" s="28">
        <f t="shared" si="75"/>
        <v>19126309.87022591</v>
      </c>
      <c r="HO61" s="28">
        <f t="shared" si="75"/>
        <v>18516862.114160381</v>
      </c>
      <c r="HP61" s="28">
        <f t="shared" si="75"/>
        <v>17901807.43873905</v>
      </c>
      <c r="HQ61" s="28">
        <f t="shared" si="75"/>
        <v>17281094.26030384</v>
      </c>
      <c r="HR61" s="28">
        <f t="shared" si="75"/>
        <v>16654670.520627029</v>
      </c>
      <c r="HS61" s="28">
        <f t="shared" si="75"/>
        <v>16022483.682545189</v>
      </c>
      <c r="HT61" s="28">
        <f t="shared" si="75"/>
        <v>15384480.725552997</v>
      </c>
      <c r="HU61" s="28">
        <f t="shared" si="75"/>
        <v>14740608.141356476</v>
      </c>
      <c r="HV61" s="28">
        <f t="shared" si="75"/>
        <v>14090811.929385347</v>
      </c>
      <c r="HW61" s="28">
        <f t="shared" si="75"/>
        <v>13435037.592264084</v>
      </c>
      <c r="HX61" s="28">
        <f t="shared" si="75"/>
        <v>12705464.798148442</v>
      </c>
      <c r="HY61" s="28">
        <f t="shared" si="75"/>
        <v>11969179.934326936</v>
      </c>
      <c r="HZ61" s="28">
        <f t="shared" si="75"/>
        <v>11226121.249758273</v>
      </c>
      <c r="IA61" s="28">
        <f t="shared" si="75"/>
        <v>10476226.425291579</v>
      </c>
      <c r="IB61" s="28">
        <f t="shared" si="75"/>
        <v>9719432.5684397891</v>
      </c>
      <c r="IC61" s="28">
        <f t="shared" si="75"/>
        <v>8955676.2081049643</v>
      </c>
      <c r="ID61" s="28">
        <f t="shared" si="75"/>
        <v>8184893.2892550593</v>
      </c>
      <c r="IE61" s="28">
        <f t="shared" si="75"/>
        <v>7407019.1675517345</v>
      </c>
      <c r="IF61" s="28">
        <f t="shared" si="75"/>
        <v>6621988.6039287392</v>
      </c>
      <c r="IG61" s="28">
        <f t="shared" si="75"/>
        <v>5829735.7591204122</v>
      </c>
      <c r="IH61" s="28">
        <f t="shared" si="75"/>
        <v>5030194.1881398484</v>
      </c>
      <c r="II61" s="28">
        <f t="shared" si="75"/>
        <v>4223296.8347062636</v>
      </c>
      <c r="IJ61" s="28">
        <f t="shared" si="75"/>
        <v>2944466.110337344</v>
      </c>
      <c r="IK61" s="28">
        <f t="shared" si="75"/>
        <v>1653870.1433042299</v>
      </c>
      <c r="IL61" s="28">
        <f t="shared" si="75"/>
        <v>351400.69337441144</v>
      </c>
      <c r="IM61" s="28">
        <f t="shared" si="75"/>
        <v>0</v>
      </c>
      <c r="IN61" s="28">
        <f t="shared" si="75"/>
        <v>0</v>
      </c>
      <c r="IO61" s="28">
        <f t="shared" si="75"/>
        <v>0</v>
      </c>
      <c r="IP61" s="28">
        <f t="shared" si="75"/>
        <v>0</v>
      </c>
      <c r="IQ61" s="28">
        <f t="shared" si="75"/>
        <v>0</v>
      </c>
      <c r="IR61" s="28">
        <f t="shared" si="75"/>
        <v>0</v>
      </c>
      <c r="IS61" s="28">
        <f t="shared" si="75"/>
        <v>0</v>
      </c>
      <c r="IT61" s="28">
        <f t="shared" si="75"/>
        <v>0</v>
      </c>
      <c r="IU61" s="28">
        <f t="shared" si="75"/>
        <v>0</v>
      </c>
      <c r="IV61" s="28">
        <f t="shared" si="75"/>
        <v>0</v>
      </c>
      <c r="IW61" s="28">
        <f t="shared" si="75"/>
        <v>0</v>
      </c>
      <c r="IX61" s="28">
        <f t="shared" si="75"/>
        <v>0</v>
      </c>
      <c r="IY61" s="28">
        <f t="shared" si="75"/>
        <v>0</v>
      </c>
      <c r="IZ61" s="28">
        <f t="shared" si="75"/>
        <v>0</v>
      </c>
      <c r="JA61" s="28">
        <f t="shared" ref="JA61:LL61" si="76">JA56+JA57+JA58-JA60</f>
        <v>0</v>
      </c>
      <c r="JB61" s="28">
        <f t="shared" si="76"/>
        <v>0</v>
      </c>
      <c r="JC61" s="28">
        <f t="shared" si="76"/>
        <v>0</v>
      </c>
      <c r="JD61" s="28">
        <f t="shared" si="76"/>
        <v>0</v>
      </c>
      <c r="JE61" s="28">
        <f t="shared" si="76"/>
        <v>0</v>
      </c>
      <c r="JF61" s="28">
        <f t="shared" si="76"/>
        <v>0</v>
      </c>
      <c r="JG61" s="28">
        <f t="shared" si="76"/>
        <v>0</v>
      </c>
      <c r="JH61" s="28">
        <f t="shared" si="76"/>
        <v>0</v>
      </c>
      <c r="JI61" s="28">
        <f t="shared" si="76"/>
        <v>0</v>
      </c>
      <c r="JJ61" s="28">
        <f t="shared" si="76"/>
        <v>0</v>
      </c>
      <c r="JK61" s="28">
        <f t="shared" si="76"/>
        <v>0</v>
      </c>
      <c r="JL61" s="28">
        <f t="shared" si="76"/>
        <v>0</v>
      </c>
      <c r="JM61" s="28">
        <f t="shared" si="76"/>
        <v>0</v>
      </c>
      <c r="JN61" s="28">
        <f t="shared" si="76"/>
        <v>0</v>
      </c>
      <c r="JO61" s="28">
        <f t="shared" si="76"/>
        <v>0</v>
      </c>
      <c r="JP61" s="28">
        <f t="shared" si="76"/>
        <v>0</v>
      </c>
      <c r="JQ61" s="28">
        <f t="shared" si="76"/>
        <v>0</v>
      </c>
      <c r="JR61" s="28">
        <f t="shared" si="76"/>
        <v>0</v>
      </c>
      <c r="JS61" s="28">
        <f t="shared" si="76"/>
        <v>0</v>
      </c>
      <c r="JT61" s="28">
        <f t="shared" si="76"/>
        <v>0</v>
      </c>
      <c r="JU61" s="28">
        <f t="shared" si="76"/>
        <v>0</v>
      </c>
      <c r="JV61" s="28">
        <f t="shared" si="76"/>
        <v>0</v>
      </c>
      <c r="JW61" s="28">
        <f t="shared" si="76"/>
        <v>0</v>
      </c>
      <c r="JX61" s="28">
        <f t="shared" si="76"/>
        <v>0</v>
      </c>
      <c r="JY61" s="28">
        <f t="shared" si="76"/>
        <v>0</v>
      </c>
      <c r="JZ61" s="28">
        <f t="shared" si="76"/>
        <v>0</v>
      </c>
      <c r="KA61" s="28">
        <f t="shared" si="76"/>
        <v>0</v>
      </c>
      <c r="KB61" s="28">
        <f t="shared" si="76"/>
        <v>0</v>
      </c>
      <c r="KC61" s="28">
        <f t="shared" si="76"/>
        <v>0</v>
      </c>
      <c r="KD61" s="28">
        <f t="shared" si="76"/>
        <v>0</v>
      </c>
      <c r="KE61" s="28">
        <f t="shared" si="76"/>
        <v>0</v>
      </c>
      <c r="KF61" s="28">
        <f t="shared" si="76"/>
        <v>0</v>
      </c>
      <c r="KG61" s="28">
        <f t="shared" si="76"/>
        <v>0</v>
      </c>
      <c r="KH61" s="28">
        <f t="shared" si="76"/>
        <v>0</v>
      </c>
      <c r="KI61" s="28">
        <f t="shared" si="76"/>
        <v>0</v>
      </c>
      <c r="KJ61" s="28">
        <f t="shared" si="76"/>
        <v>0</v>
      </c>
      <c r="KK61" s="28">
        <f t="shared" si="76"/>
        <v>0</v>
      </c>
      <c r="KL61" s="28">
        <f t="shared" si="76"/>
        <v>0</v>
      </c>
      <c r="KM61" s="28">
        <f t="shared" si="76"/>
        <v>0</v>
      </c>
      <c r="KN61" s="28">
        <f t="shared" si="76"/>
        <v>0</v>
      </c>
      <c r="KO61" s="28">
        <f t="shared" si="76"/>
        <v>0</v>
      </c>
      <c r="KP61" s="28">
        <f t="shared" si="76"/>
        <v>0</v>
      </c>
      <c r="KQ61" s="28">
        <f t="shared" si="76"/>
        <v>0</v>
      </c>
      <c r="KR61" s="28">
        <f t="shared" si="76"/>
        <v>0</v>
      </c>
      <c r="KS61" s="28">
        <f t="shared" si="76"/>
        <v>0</v>
      </c>
      <c r="KT61" s="28">
        <f t="shared" si="76"/>
        <v>0</v>
      </c>
      <c r="KU61" s="28">
        <f t="shared" si="76"/>
        <v>0</v>
      </c>
      <c r="KV61" s="28">
        <f t="shared" si="76"/>
        <v>0</v>
      </c>
      <c r="KW61" s="28">
        <f t="shared" si="76"/>
        <v>0</v>
      </c>
      <c r="KX61" s="28">
        <f t="shared" si="76"/>
        <v>0</v>
      </c>
      <c r="KY61" s="28">
        <f t="shared" si="76"/>
        <v>0</v>
      </c>
      <c r="KZ61" s="28">
        <f t="shared" si="76"/>
        <v>0</v>
      </c>
      <c r="LA61" s="28">
        <f t="shared" si="76"/>
        <v>0</v>
      </c>
      <c r="LB61" s="28">
        <f t="shared" si="76"/>
        <v>0</v>
      </c>
      <c r="LC61" s="28">
        <f t="shared" si="76"/>
        <v>0</v>
      </c>
      <c r="LD61" s="28">
        <f t="shared" si="76"/>
        <v>0</v>
      </c>
      <c r="LE61" s="28">
        <f t="shared" si="76"/>
        <v>0</v>
      </c>
      <c r="LF61" s="28">
        <f t="shared" si="76"/>
        <v>0</v>
      </c>
      <c r="LG61" s="28">
        <f t="shared" si="76"/>
        <v>0</v>
      </c>
      <c r="LH61" s="28">
        <f t="shared" si="76"/>
        <v>0</v>
      </c>
      <c r="LI61" s="28">
        <f t="shared" si="76"/>
        <v>0</v>
      </c>
      <c r="LJ61" s="28">
        <f t="shared" si="76"/>
        <v>0</v>
      </c>
      <c r="LK61" s="28">
        <f t="shared" si="76"/>
        <v>0</v>
      </c>
      <c r="LL61" s="28">
        <f t="shared" si="76"/>
        <v>0</v>
      </c>
      <c r="LM61" s="28">
        <f t="shared" ref="LM61:MY61" si="77">LM56+LM57+LM58-LM60</f>
        <v>0</v>
      </c>
      <c r="LN61" s="28">
        <f t="shared" si="77"/>
        <v>0</v>
      </c>
      <c r="LO61" s="28">
        <f t="shared" si="77"/>
        <v>0</v>
      </c>
      <c r="LP61" s="28">
        <f t="shared" si="77"/>
        <v>0</v>
      </c>
      <c r="LQ61" s="28">
        <f t="shared" si="77"/>
        <v>0</v>
      </c>
      <c r="LR61" s="28">
        <f t="shared" si="77"/>
        <v>0</v>
      </c>
      <c r="LS61" s="28">
        <f t="shared" si="77"/>
        <v>0</v>
      </c>
      <c r="LT61" s="28">
        <f t="shared" si="77"/>
        <v>0</v>
      </c>
      <c r="LU61" s="28">
        <f t="shared" si="77"/>
        <v>0</v>
      </c>
      <c r="LV61" s="28">
        <f t="shared" si="77"/>
        <v>0</v>
      </c>
      <c r="LW61" s="28">
        <f t="shared" si="77"/>
        <v>0</v>
      </c>
      <c r="LX61" s="28">
        <f t="shared" si="77"/>
        <v>0</v>
      </c>
      <c r="LY61" s="28">
        <f t="shared" si="77"/>
        <v>0</v>
      </c>
      <c r="LZ61" s="28">
        <f t="shared" si="77"/>
        <v>0</v>
      </c>
      <c r="MA61" s="28">
        <f t="shared" si="77"/>
        <v>0</v>
      </c>
      <c r="MB61" s="28">
        <f t="shared" si="77"/>
        <v>0</v>
      </c>
      <c r="MC61" s="28">
        <f t="shared" si="77"/>
        <v>0</v>
      </c>
      <c r="MD61" s="28">
        <f t="shared" si="77"/>
        <v>0</v>
      </c>
      <c r="ME61" s="28">
        <f t="shared" si="77"/>
        <v>0</v>
      </c>
      <c r="MF61" s="28">
        <f t="shared" si="77"/>
        <v>0</v>
      </c>
      <c r="MG61" s="28">
        <f t="shared" si="77"/>
        <v>0</v>
      </c>
      <c r="MH61" s="28">
        <f t="shared" si="77"/>
        <v>0</v>
      </c>
      <c r="MI61" s="28">
        <f t="shared" si="77"/>
        <v>0</v>
      </c>
      <c r="MJ61" s="28">
        <f t="shared" si="77"/>
        <v>0</v>
      </c>
      <c r="MK61" s="28">
        <f t="shared" si="77"/>
        <v>0</v>
      </c>
      <c r="ML61" s="28">
        <f t="shared" si="77"/>
        <v>0</v>
      </c>
      <c r="MM61" s="28">
        <f t="shared" si="77"/>
        <v>0</v>
      </c>
      <c r="MN61" s="28">
        <f t="shared" si="77"/>
        <v>0</v>
      </c>
      <c r="MO61" s="28">
        <f t="shared" si="77"/>
        <v>0</v>
      </c>
      <c r="MP61" s="28">
        <f t="shared" si="77"/>
        <v>0</v>
      </c>
      <c r="MQ61" s="28">
        <f t="shared" si="77"/>
        <v>0</v>
      </c>
      <c r="MR61" s="28">
        <f t="shared" si="77"/>
        <v>0</v>
      </c>
      <c r="MS61" s="28">
        <f t="shared" si="77"/>
        <v>0</v>
      </c>
      <c r="MT61" s="28">
        <f t="shared" si="77"/>
        <v>0</v>
      </c>
      <c r="MU61" s="28">
        <f t="shared" si="77"/>
        <v>0</v>
      </c>
      <c r="MV61" s="28">
        <f t="shared" si="77"/>
        <v>0</v>
      </c>
      <c r="MW61" s="28">
        <f t="shared" si="77"/>
        <v>0</v>
      </c>
      <c r="MX61" s="28">
        <f t="shared" si="77"/>
        <v>0</v>
      </c>
      <c r="MY61" s="28">
        <f t="shared" si="77"/>
        <v>0</v>
      </c>
    </row>
    <row r="63" spans="1:363" x14ac:dyDescent="0.35">
      <c r="D63">
        <f>IF(AND(D17&gt;0,D44&gt;0),D44*D22,0)</f>
        <v>0</v>
      </c>
    </row>
    <row r="66" spans="3:33" x14ac:dyDescent="0.35">
      <c r="C66" s="2" t="s">
        <v>648</v>
      </c>
      <c r="D66" s="2" t="s">
        <v>35</v>
      </c>
      <c r="E66" s="2" t="s">
        <v>36</v>
      </c>
      <c r="F66" s="2" t="s">
        <v>37</v>
      </c>
      <c r="G66" s="2" t="s">
        <v>38</v>
      </c>
      <c r="H66" s="2" t="s">
        <v>39</v>
      </c>
      <c r="I66" s="2" t="s">
        <v>213</v>
      </c>
      <c r="J66" s="2" t="s">
        <v>214</v>
      </c>
      <c r="K66" s="2" t="s">
        <v>215</v>
      </c>
      <c r="L66" s="2" t="s">
        <v>216</v>
      </c>
      <c r="M66" s="2" t="s">
        <v>217</v>
      </c>
      <c r="N66" s="2" t="s">
        <v>218</v>
      </c>
      <c r="O66" s="2" t="s">
        <v>219</v>
      </c>
      <c r="P66" s="2" t="s">
        <v>220</v>
      </c>
      <c r="Q66" s="2" t="s">
        <v>221</v>
      </c>
      <c r="R66" s="2" t="s">
        <v>222</v>
      </c>
      <c r="S66" s="2" t="s">
        <v>223</v>
      </c>
      <c r="T66" s="2" t="s">
        <v>224</v>
      </c>
      <c r="U66" s="2" t="s">
        <v>225</v>
      </c>
      <c r="V66" s="2" t="s">
        <v>226</v>
      </c>
      <c r="W66" s="2" t="s">
        <v>227</v>
      </c>
      <c r="X66" s="2" t="s">
        <v>228</v>
      </c>
      <c r="Y66" s="2" t="s">
        <v>229</v>
      </c>
      <c r="Z66" s="2" t="s">
        <v>230</v>
      </c>
      <c r="AA66" s="2" t="s">
        <v>231</v>
      </c>
      <c r="AB66" s="2" t="s">
        <v>232</v>
      </c>
      <c r="AC66" s="2" t="s">
        <v>233</v>
      </c>
      <c r="AD66" s="2" t="s">
        <v>234</v>
      </c>
      <c r="AE66" s="2" t="s">
        <v>235</v>
      </c>
      <c r="AF66" s="2" t="s">
        <v>236</v>
      </c>
      <c r="AG66" s="2" t="s">
        <v>237</v>
      </c>
    </row>
    <row r="67" spans="3:33" x14ac:dyDescent="0.35">
      <c r="C67" s="64" t="s">
        <v>649</v>
      </c>
      <c r="D67" s="23">
        <f>-(D17+D18)</f>
        <v>-24240000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3">
        <v>0</v>
      </c>
      <c r="AC67" s="23">
        <v>0</v>
      </c>
      <c r="AD67" s="23">
        <v>0</v>
      </c>
      <c r="AE67" s="23">
        <v>0</v>
      </c>
      <c r="AF67" s="23">
        <v>0</v>
      </c>
      <c r="AG67" s="23">
        <v>0</v>
      </c>
    </row>
    <row r="68" spans="3:33" x14ac:dyDescent="0.35">
      <c r="C68" s="64" t="s">
        <v>650</v>
      </c>
      <c r="D68" s="23">
        <f t="shared" ref="D68:AG68" si="78">D32</f>
        <v>0</v>
      </c>
      <c r="E68" s="23">
        <f t="shared" si="78"/>
        <v>680426.11589513754</v>
      </c>
      <c r="F68" s="23">
        <f t="shared" si="78"/>
        <v>887625.930962755</v>
      </c>
      <c r="G68" s="23">
        <f t="shared" si="78"/>
        <v>1234489.1655556364</v>
      </c>
      <c r="H68" s="23">
        <f t="shared" si="78"/>
        <v>1600503.4437835058</v>
      </c>
      <c r="I68" s="23">
        <f t="shared" si="78"/>
        <v>1986698.6331043476</v>
      </c>
      <c r="J68" s="23">
        <f t="shared" si="78"/>
        <v>2394158.9869600614</v>
      </c>
      <c r="K68" s="23">
        <f t="shared" si="78"/>
        <v>2824025.9797801501</v>
      </c>
      <c r="L68" s="23">
        <f t="shared" si="78"/>
        <v>3277501.2883636956</v>
      </c>
      <c r="M68" s="23">
        <f t="shared" si="78"/>
        <v>3755849.9271437656</v>
      </c>
      <c r="N68" s="23">
        <f t="shared" si="78"/>
        <v>4260403.5452208808</v>
      </c>
      <c r="O68" s="23">
        <f t="shared" si="78"/>
        <v>4792563.8934542183</v>
      </c>
      <c r="P68" s="23">
        <f t="shared" si="78"/>
        <v>5353806.4703216776</v>
      </c>
      <c r="Q68" s="23">
        <f t="shared" si="78"/>
        <v>5945684.3557038754</v>
      </c>
      <c r="R68" s="23">
        <f t="shared" si="78"/>
        <v>6569832.242213388</v>
      </c>
      <c r="S68" s="23">
        <f t="shared" si="78"/>
        <v>7227970.6741809212</v>
      </c>
      <c r="T68" s="23">
        <f t="shared" si="78"/>
        <v>7921910.5049246689</v>
      </c>
      <c r="U68" s="23">
        <f t="shared" si="78"/>
        <v>8653557.5834705606</v>
      </c>
      <c r="V68" s="23">
        <f t="shared" si="78"/>
        <v>9424917.6824593041</v>
      </c>
      <c r="W68" s="23">
        <f t="shared" si="78"/>
        <v>10238101.679573659</v>
      </c>
      <c r="X68" s="23">
        <f t="shared" si="78"/>
        <v>4307688.7454981077</v>
      </c>
      <c r="Y68" s="23">
        <f t="shared" si="78"/>
        <v>0</v>
      </c>
      <c r="Z68" s="23">
        <f t="shared" si="78"/>
        <v>0</v>
      </c>
      <c r="AA68" s="23">
        <f t="shared" si="78"/>
        <v>0</v>
      </c>
      <c r="AB68" s="23">
        <f t="shared" si="78"/>
        <v>0</v>
      </c>
      <c r="AC68" s="23">
        <f t="shared" si="78"/>
        <v>0</v>
      </c>
      <c r="AD68" s="23">
        <f t="shared" si="78"/>
        <v>0</v>
      </c>
      <c r="AE68" s="23">
        <f t="shared" si="78"/>
        <v>0</v>
      </c>
      <c r="AF68" s="23">
        <f t="shared" si="78"/>
        <v>0</v>
      </c>
      <c r="AG68" s="23">
        <f t="shared" si="78"/>
        <v>0</v>
      </c>
    </row>
    <row r="69" spans="3:33" x14ac:dyDescent="0.35">
      <c r="C69" s="64" t="s">
        <v>651</v>
      </c>
      <c r="D69" s="23">
        <f>SUM(D67:D68)</f>
        <v>-24240000</v>
      </c>
      <c r="E69" s="23">
        <f t="shared" ref="E69:AG69" si="79">SUM(E67:E68)</f>
        <v>680426.11589513754</v>
      </c>
      <c r="F69" s="23">
        <f t="shared" si="79"/>
        <v>887625.930962755</v>
      </c>
      <c r="G69" s="23">
        <f t="shared" si="79"/>
        <v>1234489.1655556364</v>
      </c>
      <c r="H69" s="23">
        <f t="shared" si="79"/>
        <v>1600503.4437835058</v>
      </c>
      <c r="I69" s="23">
        <f t="shared" si="79"/>
        <v>1986698.6331043476</v>
      </c>
      <c r="J69" s="23">
        <f t="shared" si="79"/>
        <v>2394158.9869600614</v>
      </c>
      <c r="K69" s="23">
        <f t="shared" si="79"/>
        <v>2824025.9797801501</v>
      </c>
      <c r="L69" s="23">
        <f t="shared" si="79"/>
        <v>3277501.2883636956</v>
      </c>
      <c r="M69" s="23">
        <f t="shared" si="79"/>
        <v>3755849.9271437656</v>
      </c>
      <c r="N69" s="23">
        <f t="shared" si="79"/>
        <v>4260403.5452208808</v>
      </c>
      <c r="O69" s="23">
        <f t="shared" si="79"/>
        <v>4792563.8934542183</v>
      </c>
      <c r="P69" s="23">
        <f t="shared" si="79"/>
        <v>5353806.4703216776</v>
      </c>
      <c r="Q69" s="23">
        <f t="shared" si="79"/>
        <v>5945684.3557038754</v>
      </c>
      <c r="R69" s="23">
        <f t="shared" si="79"/>
        <v>6569832.242213388</v>
      </c>
      <c r="S69" s="23">
        <f t="shared" si="79"/>
        <v>7227970.6741809212</v>
      </c>
      <c r="T69" s="23">
        <f t="shared" si="79"/>
        <v>7921910.5049246689</v>
      </c>
      <c r="U69" s="23">
        <f t="shared" si="79"/>
        <v>8653557.5834705606</v>
      </c>
      <c r="V69" s="23">
        <f t="shared" si="79"/>
        <v>9424917.6824593041</v>
      </c>
      <c r="W69" s="23">
        <f t="shared" si="79"/>
        <v>10238101.679573659</v>
      </c>
      <c r="X69" s="23">
        <f t="shared" si="79"/>
        <v>4307688.7454981077</v>
      </c>
      <c r="Y69" s="23">
        <f t="shared" si="79"/>
        <v>0</v>
      </c>
      <c r="Z69" s="23">
        <f t="shared" si="79"/>
        <v>0</v>
      </c>
      <c r="AA69" s="23">
        <f t="shared" si="79"/>
        <v>0</v>
      </c>
      <c r="AB69" s="23">
        <f t="shared" si="79"/>
        <v>0</v>
      </c>
      <c r="AC69" s="23">
        <f t="shared" si="79"/>
        <v>0</v>
      </c>
      <c r="AD69" s="23">
        <f t="shared" si="79"/>
        <v>0</v>
      </c>
      <c r="AE69" s="23">
        <f t="shared" si="79"/>
        <v>0</v>
      </c>
      <c r="AF69" s="23">
        <f t="shared" si="79"/>
        <v>0</v>
      </c>
      <c r="AG69" s="23">
        <f t="shared" si="79"/>
        <v>0</v>
      </c>
    </row>
    <row r="70" spans="3:33" x14ac:dyDescent="0.35">
      <c r="C70" s="64" t="s">
        <v>652</v>
      </c>
      <c r="D70" s="30">
        <f>IRR(D69:W69)</f>
        <v>0.11285248586704255</v>
      </c>
    </row>
  </sheetData>
  <mergeCells count="4">
    <mergeCell ref="C1:N1"/>
    <mergeCell ref="E3:I3"/>
    <mergeCell ref="J3:J4"/>
    <mergeCell ref="C3:C4"/>
  </mergeCells>
  <conditionalFormatting sqref="A42:XFD44">
    <cfRule type="cellIs" dxfId="5" priority="1" operator="lessThan">
      <formula>0</formula>
    </cfRule>
  </conditionalFormatting>
  <conditionalFormatting sqref="D60:MY60">
    <cfRule type="cellIs" dxfId="4" priority="3" operator="equal">
      <formula>0</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3fd4279-68bb-422f-a63b-ae592a35e0d5" xsi:nil="true"/>
    <lcf76f155ced4ddcb4097134ff3c332f xmlns="7c55af7f-be2d-4f35-a97f-1684c8378f0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F18D7E24015F4AB47A1E610CF3B57C" ma:contentTypeVersion="10" ma:contentTypeDescription="Create a new document." ma:contentTypeScope="" ma:versionID="e7b3911be005543af20f07758f0e4e8f">
  <xsd:schema xmlns:xsd="http://www.w3.org/2001/XMLSchema" xmlns:xs="http://www.w3.org/2001/XMLSchema" xmlns:p="http://schemas.microsoft.com/office/2006/metadata/properties" xmlns:ns2="7c55af7f-be2d-4f35-a97f-1684c8378f02" xmlns:ns3="23fd4279-68bb-422f-a63b-ae592a35e0d5" targetNamespace="http://schemas.microsoft.com/office/2006/metadata/properties" ma:root="true" ma:fieldsID="4520b004fb1b07e86f980a89fb43ad37" ns2:_="" ns3:_="">
    <xsd:import namespace="7c55af7f-be2d-4f35-a97f-1684c8378f02"/>
    <xsd:import namespace="23fd4279-68bb-422f-a63b-ae592a35e0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55af7f-be2d-4f35-a97f-1684c8378f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7d2122d-60b2-4f89-85fa-5c0153ef46c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fd4279-68bb-422f-a63b-ae592a35e0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4f61fcc-3b6e-4329-b68d-899a57a01234}" ma:internalName="TaxCatchAll" ma:showField="CatchAllData" ma:web="23fd4279-68bb-422f-a63b-ae592a35e0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C87018-E7CA-493A-88BB-5A5034031109}">
  <ds:schemaRefs>
    <ds:schemaRef ds:uri="http://schemas.microsoft.com/office/2006/metadata/properties"/>
    <ds:schemaRef ds:uri="171b1a87-2a53-4404-8863-95a1202feca8"/>
    <ds:schemaRef ds:uri="http://purl.org/dc/dcmityp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78e5dbc2-82d6-4176-9623-a11b609e4f62"/>
    <ds:schemaRef ds:uri="http://www.w3.org/XML/1998/namespace"/>
    <ds:schemaRef ds:uri="http://purl.org/dc/terms/"/>
    <ds:schemaRef ds:uri="23fd4279-68bb-422f-a63b-ae592a35e0d5"/>
    <ds:schemaRef ds:uri="7c55af7f-be2d-4f35-a97f-1684c8378f02"/>
  </ds:schemaRefs>
</ds:datastoreItem>
</file>

<file path=customXml/itemProps2.xml><?xml version="1.0" encoding="utf-8"?>
<ds:datastoreItem xmlns:ds="http://schemas.openxmlformats.org/officeDocument/2006/customXml" ds:itemID="{5A24DFD2-4CB6-4D34-86E8-925DA156E25F}">
  <ds:schemaRefs>
    <ds:schemaRef ds:uri="http://schemas.microsoft.com/sharepoint/v3/contenttype/forms"/>
  </ds:schemaRefs>
</ds:datastoreItem>
</file>

<file path=customXml/itemProps3.xml><?xml version="1.0" encoding="utf-8"?>
<ds:datastoreItem xmlns:ds="http://schemas.openxmlformats.org/officeDocument/2006/customXml" ds:itemID="{677A864E-ACC9-476C-B1F0-CE1F378226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55af7f-be2d-4f35-a97f-1684c8378f02"/>
    <ds:schemaRef ds:uri="23fd4279-68bb-422f-a63b-ae592a35e0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Outcomes</vt:lpstr>
      <vt:lpstr>Inputs</vt:lpstr>
      <vt:lpstr>Transfer Duty</vt:lpstr>
      <vt:lpstr>Rev-Opex Workings</vt:lpstr>
      <vt:lpstr>Forecasts</vt:lpstr>
      <vt:lpstr>NHFC Senior 2</vt:lpstr>
      <vt:lpstr>NHFC ArmoMezz</vt:lpstr>
      <vt:lpstr>NHFC Senior 1</vt:lpstr>
      <vt:lpstr>NHFC Mezz</vt:lpstr>
      <vt:lpstr>Debt Capacity</vt:lpstr>
      <vt:lpstr>List</vt:lpstr>
      <vt:lpstr>Covenants</vt:lpstr>
      <vt:lpstr>Braam - VAC&amp;BD</vt:lpstr>
      <vt:lpstr>80 J - VAC&amp;BD</vt:lpstr>
      <vt:lpstr>YMCA - VAC&amp;BD</vt:lpstr>
      <vt:lpstr>AFS 2023-2024</vt:lpstr>
      <vt:lpstr>Historical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Olwethu Mzaca</dc:creator>
  <cp:keywords/>
  <dc:description/>
  <cp:lastModifiedBy>Olwethu Mzaca</cp:lastModifiedBy>
  <cp:revision/>
  <dcterms:created xsi:type="dcterms:W3CDTF">2025-02-19T12:08:06Z</dcterms:created>
  <dcterms:modified xsi:type="dcterms:W3CDTF">2026-05-29T02:08:12Z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0x0101001DF18D7E24015F4AB47A1E610CF3B57C</vt:lpwstr>
  </property>
  <property fmtid="{D5CDD505-2E9C-101B-9397-08002B2CF9AE}" pid="3" name="MediaServiceImageTags">
    <vt:lpwstr/>
  </property>
</Properties>
</file>